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2FB710A-D307-4A80-AD46-12BDF52AF384}" xr6:coauthVersionLast="37" xr6:coauthVersionMax="37" xr10:uidLastSave="{00000000-0000-0000-0000-000000000000}"/>
  <bookViews>
    <workbookView xWindow="0" yWindow="0" windowWidth="24000" windowHeight="918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5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O330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O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O141" i="21"/>
  <c r="N141" i="21"/>
  <c r="M141" i="21"/>
  <c r="P141" i="21" s="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N119" i="21"/>
  <c r="M119" i="21"/>
  <c r="P119" i="21" s="1"/>
  <c r="L119" i="21"/>
  <c r="O119" i="21" s="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L72" i="21"/>
  <c r="L71" i="21"/>
  <c r="N70" i="21"/>
  <c r="M70" i="21"/>
  <c r="P70" i="21" s="1"/>
  <c r="O69" i="21"/>
  <c r="N67" i="21"/>
  <c r="M67" i="21"/>
  <c r="P67" i="21" s="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O54" i="21"/>
  <c r="N54" i="21"/>
  <c r="M54" i="21"/>
  <c r="P54" i="21" s="1"/>
  <c r="L54" i="21"/>
  <c r="N49" i="21"/>
  <c r="L49" i="21"/>
  <c r="L47" i="21"/>
  <c r="L46" i="21"/>
  <c r="N45" i="21"/>
  <c r="M45" i="21"/>
  <c r="P42" i="21"/>
  <c r="N42" i="21"/>
  <c r="M42" i="21"/>
  <c r="L42" i="21"/>
  <c r="P36" i="21"/>
  <c r="O36" i="21"/>
  <c r="P35" i="21"/>
  <c r="O35" i="21"/>
  <c r="P34" i="21"/>
  <c r="M34" i="21"/>
  <c r="P33" i="21"/>
  <c r="M33" i="21"/>
  <c r="M32" i="21"/>
  <c r="P31" i="21"/>
  <c r="M31" i="21"/>
  <c r="M29" i="21" s="1"/>
  <c r="P29" i="21"/>
  <c r="O25" i="21"/>
  <c r="N25" i="21"/>
  <c r="M25" i="21"/>
  <c r="L25" i="21"/>
  <c r="N24" i="21"/>
  <c r="M24" i="21"/>
  <c r="P24" i="21" s="1"/>
  <c r="N23" i="21"/>
  <c r="M23" i="21"/>
  <c r="P23" i="21" s="1"/>
  <c r="O21" i="21"/>
  <c r="N21" i="21"/>
  <c r="M21" i="21"/>
  <c r="P21" i="21" s="1"/>
  <c r="L21" i="21"/>
  <c r="L19" i="21" s="1"/>
  <c r="N19" i="21"/>
  <c r="N15" i="21"/>
  <c r="L15" i="21"/>
  <c r="O15" i="21" s="1"/>
  <c r="M14" i="21"/>
  <c r="P14" i="21" s="1"/>
  <c r="M11" i="21"/>
  <c r="P11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6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N291" i="20"/>
  <c r="M291" i="20"/>
  <c r="P291" i="20" s="1"/>
  <c r="L291" i="20"/>
  <c r="O291" i="20" s="1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M271" i="20" s="1"/>
  <c r="O274" i="20"/>
  <c r="P272" i="20"/>
  <c r="O272" i="20"/>
  <c r="N272" i="20"/>
  <c r="M272" i="20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O251" i="20"/>
  <c r="N251" i="20"/>
  <c r="M251" i="20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P221" i="20" s="1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L72" i="20"/>
  <c r="L71" i="20"/>
  <c r="N70" i="20"/>
  <c r="M70" i="20"/>
  <c r="O69" i="20"/>
  <c r="P67" i="20"/>
  <c r="N67" i="20"/>
  <c r="M67" i="20"/>
  <c r="L67" i="20"/>
  <c r="O67" i="20" s="1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N54" i="20"/>
  <c r="M54" i="20"/>
  <c r="P54" i="20" s="1"/>
  <c r="L54" i="20"/>
  <c r="N49" i="20"/>
  <c r="L49" i="20"/>
  <c r="L47" i="20"/>
  <c r="L46" i="20"/>
  <c r="N45" i="20"/>
  <c r="M45" i="20"/>
  <c r="M43" i="20" s="1"/>
  <c r="N42" i="20"/>
  <c r="M42" i="20"/>
  <c r="L42" i="20"/>
  <c r="O42" i="20" s="1"/>
  <c r="P36" i="20"/>
  <c r="O36" i="20"/>
  <c r="P35" i="20"/>
  <c r="O35" i="20"/>
  <c r="M34" i="20"/>
  <c r="P34" i="20" s="1"/>
  <c r="M33" i="20"/>
  <c r="M32" i="20"/>
  <c r="P32" i="20" s="1"/>
  <c r="P31" i="20"/>
  <c r="M31" i="20"/>
  <c r="M29" i="20" s="1"/>
  <c r="N25" i="20"/>
  <c r="M25" i="20"/>
  <c r="P25" i="20" s="1"/>
  <c r="L25" i="20"/>
  <c r="L19" i="20" s="1"/>
  <c r="P24" i="20"/>
  <c r="N24" i="20"/>
  <c r="M24" i="20"/>
  <c r="P23" i="20"/>
  <c r="N23" i="20"/>
  <c r="M23" i="20"/>
  <c r="O21" i="20"/>
  <c r="N21" i="20"/>
  <c r="M21" i="20"/>
  <c r="P21" i="20" s="1"/>
  <c r="L21" i="20"/>
  <c r="N15" i="20"/>
  <c r="M14" i="20"/>
  <c r="P14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K629" i="19" s="1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P291" i="19"/>
  <c r="N291" i="19"/>
  <c r="M291" i="19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N272" i="19"/>
  <c r="M272" i="19"/>
  <c r="P272" i="19" s="1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N251" i="19"/>
  <c r="M251" i="19"/>
  <c r="L251" i="19"/>
  <c r="O251" i="19" s="1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P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O141" i="19"/>
  <c r="N141" i="19"/>
  <c r="M141" i="19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P119" i="19"/>
  <c r="O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O97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L72" i="19"/>
  <c r="L71" i="19"/>
  <c r="N70" i="19"/>
  <c r="M70" i="19"/>
  <c r="M68" i="19" s="1"/>
  <c r="O69" i="19"/>
  <c r="N67" i="19"/>
  <c r="M67" i="19"/>
  <c r="P67" i="19" s="1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M55" i="19" s="1"/>
  <c r="O54" i="19"/>
  <c r="N54" i="19"/>
  <c r="M54" i="19"/>
  <c r="L54" i="19"/>
  <c r="N49" i="19"/>
  <c r="L49" i="19"/>
  <c r="L47" i="19"/>
  <c r="L46" i="19"/>
  <c r="N45" i="19"/>
  <c r="M45" i="19"/>
  <c r="M43" i="19" s="1"/>
  <c r="M41" i="19" s="1"/>
  <c r="P42" i="19"/>
  <c r="O42" i="19"/>
  <c r="N42" i="19"/>
  <c r="M42" i="19"/>
  <c r="L42" i="19"/>
  <c r="P36" i="19"/>
  <c r="O36" i="19"/>
  <c r="P35" i="19"/>
  <c r="O35" i="19"/>
  <c r="P34" i="19"/>
  <c r="M34" i="19"/>
  <c r="P33" i="19"/>
  <c r="M33" i="19"/>
  <c r="M32" i="19"/>
  <c r="P32" i="19" s="1"/>
  <c r="M31" i="19"/>
  <c r="P31" i="19" s="1"/>
  <c r="O25" i="19"/>
  <c r="N25" i="19"/>
  <c r="N15" i="19" s="1"/>
  <c r="M25" i="19"/>
  <c r="L25" i="19"/>
  <c r="N24" i="19"/>
  <c r="M24" i="19"/>
  <c r="P24" i="19" s="1"/>
  <c r="N23" i="19"/>
  <c r="M23" i="19"/>
  <c r="P21" i="19"/>
  <c r="O21" i="19"/>
  <c r="N21" i="19"/>
  <c r="M21" i="19"/>
  <c r="L21" i="19"/>
  <c r="L19" i="19" s="1"/>
  <c r="N19" i="19"/>
  <c r="M19" i="19"/>
  <c r="L15" i="19"/>
  <c r="O15" i="19" s="1"/>
  <c r="M11" i="19"/>
  <c r="P11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N311" i="18"/>
  <c r="M311" i="18"/>
  <c r="P311" i="18" s="1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L291" i="18"/>
  <c r="O291" i="18" s="1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O272" i="18"/>
  <c r="N272" i="18"/>
  <c r="M272" i="18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P251" i="18" s="1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P54" i="18"/>
  <c r="N54" i="18"/>
  <c r="M54" i="18"/>
  <c r="L54" i="18"/>
  <c r="N49" i="18"/>
  <c r="L49" i="18"/>
  <c r="M49" i="18" s="1"/>
  <c r="L47" i="18"/>
  <c r="L46" i="18"/>
  <c r="N45" i="18"/>
  <c r="M45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P32" i="18" s="1"/>
  <c r="M31" i="18"/>
  <c r="N25" i="18"/>
  <c r="N15" i="18" s="1"/>
  <c r="M25" i="18"/>
  <c r="P25" i="18" s="1"/>
  <c r="L25" i="18"/>
  <c r="O25" i="18" s="1"/>
  <c r="N24" i="18"/>
  <c r="M24" i="18"/>
  <c r="P23" i="18"/>
  <c r="N23" i="18"/>
  <c r="M23" i="18"/>
  <c r="P21" i="18"/>
  <c r="O21" i="18"/>
  <c r="N21" i="18"/>
  <c r="M21" i="18"/>
  <c r="L21" i="18"/>
  <c r="N19" i="18"/>
  <c r="M19" i="18"/>
  <c r="P19" i="18" s="1"/>
  <c r="L19" i="18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6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K429" i="17" s="1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P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P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P67" i="17"/>
  <c r="N67" i="17"/>
  <c r="M67" i="17"/>
  <c r="L67" i="17"/>
  <c r="J65" i="17"/>
  <c r="I65" i="17"/>
  <c r="J64" i="17"/>
  <c r="I64" i="17"/>
  <c r="N61" i="17"/>
  <c r="L61" i="17"/>
  <c r="O61" i="17" s="1"/>
  <c r="L59" i="17"/>
  <c r="L58" i="17"/>
  <c r="N57" i="17"/>
  <c r="N55" i="17" s="1"/>
  <c r="N53" i="17" s="1"/>
  <c r="M57" i="17"/>
  <c r="O54" i="17"/>
  <c r="N54" i="17"/>
  <c r="M54" i="17"/>
  <c r="L54" i="17"/>
  <c r="N49" i="17"/>
  <c r="L49" i="17"/>
  <c r="L47" i="17"/>
  <c r="L46" i="17"/>
  <c r="N45" i="17"/>
  <c r="M45" i="17"/>
  <c r="P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2" i="17" s="1"/>
  <c r="P31" i="17"/>
  <c r="M31" i="17"/>
  <c r="M29" i="17" s="1"/>
  <c r="P29" i="17" s="1"/>
  <c r="M30" i="17"/>
  <c r="P30" i="17" s="1"/>
  <c r="O25" i="17"/>
  <c r="N25" i="17"/>
  <c r="M25" i="17"/>
  <c r="P25" i="17" s="1"/>
  <c r="L25" i="17"/>
  <c r="P24" i="17"/>
  <c r="N24" i="17"/>
  <c r="M24" i="17"/>
  <c r="N23" i="17"/>
  <c r="M23" i="17"/>
  <c r="P23" i="17" s="1"/>
  <c r="O21" i="17"/>
  <c r="N21" i="17"/>
  <c r="N19" i="17" s="1"/>
  <c r="M21" i="17"/>
  <c r="L21" i="17"/>
  <c r="O19" i="17"/>
  <c r="L19" i="17"/>
  <c r="N15" i="17"/>
  <c r="L15" i="17"/>
  <c r="O15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L296" i="16"/>
  <c r="L295" i="16"/>
  <c r="N294" i="16"/>
  <c r="M294" i="16"/>
  <c r="P294" i="16" s="1"/>
  <c r="O293" i="16"/>
  <c r="P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M140" i="16" s="1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P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O54" i="16"/>
  <c r="N54" i="16"/>
  <c r="M54" i="16"/>
  <c r="L54" i="16"/>
  <c r="N49" i="16"/>
  <c r="L49" i="16"/>
  <c r="M49" i="16" s="1"/>
  <c r="L47" i="16"/>
  <c r="L46" i="16"/>
  <c r="N45" i="16"/>
  <c r="M45" i="16"/>
  <c r="P42" i="16"/>
  <c r="N42" i="16"/>
  <c r="M42" i="16"/>
  <c r="L42" i="16"/>
  <c r="P36" i="16"/>
  <c r="O36" i="16"/>
  <c r="P35" i="16"/>
  <c r="O35" i="16"/>
  <c r="M34" i="16"/>
  <c r="P34" i="16" s="1"/>
  <c r="P33" i="16"/>
  <c r="M33" i="16"/>
  <c r="M32" i="16"/>
  <c r="P32" i="16" s="1"/>
  <c r="P31" i="16"/>
  <c r="M31" i="16"/>
  <c r="M30" i="16"/>
  <c r="P30" i="16" s="1"/>
  <c r="P29" i="16"/>
  <c r="M29" i="16"/>
  <c r="M28" i="16"/>
  <c r="P28" i="16" s="1"/>
  <c r="O25" i="16"/>
  <c r="N25" i="16"/>
  <c r="M25" i="16"/>
  <c r="P25" i="16" s="1"/>
  <c r="L25" i="16"/>
  <c r="P24" i="16"/>
  <c r="N24" i="16"/>
  <c r="M24" i="16"/>
  <c r="N23" i="16"/>
  <c r="M23" i="16"/>
  <c r="P23" i="16" s="1"/>
  <c r="N21" i="16"/>
  <c r="N19" i="16" s="1"/>
  <c r="M21" i="16"/>
  <c r="L21" i="16"/>
  <c r="O21" i="16" s="1"/>
  <c r="O19" i="16"/>
  <c r="L19" i="16"/>
  <c r="N15" i="16"/>
  <c r="M15" i="16"/>
  <c r="P15" i="16" s="1"/>
  <c r="L15" i="16"/>
  <c r="O15" i="16" s="1"/>
  <c r="M14" i="16"/>
  <c r="P14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L316" i="15"/>
  <c r="L315" i="15"/>
  <c r="N314" i="15"/>
  <c r="M314" i="15"/>
  <c r="P314" i="15" s="1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O272" i="15"/>
  <c r="N272" i="15"/>
  <c r="M272" i="15"/>
  <c r="P272" i="15" s="1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L256" i="15"/>
  <c r="L255" i="15"/>
  <c r="N254" i="15"/>
  <c r="M254" i="15"/>
  <c r="O253" i="15"/>
  <c r="N251" i="15"/>
  <c r="M251" i="15"/>
  <c r="P251" i="15" s="1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O119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N95" i="15"/>
  <c r="M95" i="15"/>
  <c r="L95" i="15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P67" i="15"/>
  <c r="O67" i="15"/>
  <c r="N67" i="15"/>
  <c r="M67" i="15"/>
  <c r="L67" i="15"/>
  <c r="J65" i="15"/>
  <c r="I65" i="15"/>
  <c r="J64" i="15"/>
  <c r="I64" i="15"/>
  <c r="N61" i="15"/>
  <c r="L61" i="15"/>
  <c r="L59" i="15"/>
  <c r="L58" i="15"/>
  <c r="N57" i="15"/>
  <c r="M57" i="15"/>
  <c r="M55" i="15" s="1"/>
  <c r="P54" i="15"/>
  <c r="N54" i="15"/>
  <c r="M54" i="15"/>
  <c r="L54" i="15"/>
  <c r="N49" i="15"/>
  <c r="L49" i="15"/>
  <c r="M49" i="15" s="1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M32" i="15"/>
  <c r="M31" i="15"/>
  <c r="N25" i="15"/>
  <c r="N15" i="15" s="1"/>
  <c r="M25" i="15"/>
  <c r="L25" i="15"/>
  <c r="O25" i="15" s="1"/>
  <c r="N24" i="15"/>
  <c r="M24" i="15"/>
  <c r="P23" i="15"/>
  <c r="N23" i="15"/>
  <c r="M23" i="15"/>
  <c r="P21" i="15"/>
  <c r="O21" i="15"/>
  <c r="N21" i="15"/>
  <c r="M21" i="15"/>
  <c r="L21" i="15"/>
  <c r="N19" i="15"/>
  <c r="M19" i="15"/>
  <c r="L19" i="15"/>
  <c r="O19" i="15" s="1"/>
  <c r="M13" i="15"/>
  <c r="P13" i="15" s="1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J649" i="14"/>
  <c r="I649" i="14"/>
  <c r="K649" i="14" s="1"/>
  <c r="N648" i="14"/>
  <c r="L648" i="14"/>
  <c r="O648" i="14" s="1"/>
  <c r="J648" i="14"/>
  <c r="I648" i="14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N330" i="14"/>
  <c r="M330" i="14"/>
  <c r="P330" i="14" s="1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P251" i="14"/>
  <c r="O251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O221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P141" i="14" s="1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L100" i="14"/>
  <c r="L99" i="14"/>
  <c r="N98" i="14"/>
  <c r="M98" i="14"/>
  <c r="O97" i="14"/>
  <c r="P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M66" i="14" s="1"/>
  <c r="O69" i="14"/>
  <c r="P67" i="14"/>
  <c r="O67" i="14"/>
  <c r="N67" i="14"/>
  <c r="M67" i="14"/>
  <c r="L67" i="14"/>
  <c r="J65" i="14"/>
  <c r="I65" i="14"/>
  <c r="J64" i="14"/>
  <c r="I64" i="14"/>
  <c r="N61" i="14"/>
  <c r="L61" i="14"/>
  <c r="L59" i="14"/>
  <c r="L58" i="14"/>
  <c r="N57" i="14"/>
  <c r="M57" i="14"/>
  <c r="M55" i="14" s="1"/>
  <c r="P54" i="14"/>
  <c r="N54" i="14"/>
  <c r="M54" i="14"/>
  <c r="L54" i="14"/>
  <c r="N49" i="14"/>
  <c r="L49" i="14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M32" i="14"/>
  <c r="P32" i="14" s="1"/>
  <c r="M31" i="14"/>
  <c r="M11" i="14" s="1"/>
  <c r="N25" i="14"/>
  <c r="N15" i="14" s="1"/>
  <c r="M25" i="14"/>
  <c r="P25" i="14" s="1"/>
  <c r="L25" i="14"/>
  <c r="O25" i="14" s="1"/>
  <c r="N24" i="14"/>
  <c r="M24" i="14"/>
  <c r="P23" i="14"/>
  <c r="N23" i="14"/>
  <c r="M23" i="14"/>
  <c r="P21" i="14"/>
  <c r="O21" i="14"/>
  <c r="N21" i="14"/>
  <c r="M21" i="14"/>
  <c r="L21" i="14"/>
  <c r="N19" i="14"/>
  <c r="M19" i="14"/>
  <c r="P19" i="14" s="1"/>
  <c r="L19" i="14"/>
  <c r="O19" i="14" s="1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N54" i="13"/>
  <c r="M54" i="13"/>
  <c r="L54" i="13"/>
  <c r="N49" i="13"/>
  <c r="L49" i="13"/>
  <c r="L47" i="13"/>
  <c r="L46" i="13"/>
  <c r="N45" i="13"/>
  <c r="M45" i="13"/>
  <c r="O42" i="13"/>
  <c r="N42" i="13"/>
  <c r="M42" i="13"/>
  <c r="L42" i="13"/>
  <c r="P36" i="13"/>
  <c r="O36" i="13"/>
  <c r="P35" i="13"/>
  <c r="O35" i="13"/>
  <c r="P34" i="13"/>
  <c r="M34" i="13"/>
  <c r="M33" i="13"/>
  <c r="P33" i="13" s="1"/>
  <c r="M32" i="13"/>
  <c r="P32" i="13" s="1"/>
  <c r="M31" i="13"/>
  <c r="M11" i="13" s="1"/>
  <c r="N25" i="13"/>
  <c r="N15" i="13" s="1"/>
  <c r="M25" i="13"/>
  <c r="P25" i="13" s="1"/>
  <c r="L25" i="13"/>
  <c r="O25" i="13" s="1"/>
  <c r="N24" i="13"/>
  <c r="M24" i="13"/>
  <c r="P23" i="13"/>
  <c r="N23" i="13"/>
  <c r="M23" i="13"/>
  <c r="P21" i="13"/>
  <c r="O21" i="13"/>
  <c r="N21" i="13"/>
  <c r="M21" i="13"/>
  <c r="L21" i="13"/>
  <c r="N19" i="13"/>
  <c r="M19" i="13"/>
  <c r="P19" i="13" s="1"/>
  <c r="L19" i="13"/>
  <c r="P15" i="13"/>
  <c r="O15" i="13"/>
  <c r="M15" i="13"/>
  <c r="L15" i="13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O533" i="12" s="1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K498" i="12" s="1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M96" i="12" s="1"/>
  <c r="P96" i="12" s="1"/>
  <c r="O97" i="12"/>
  <c r="O95" i="12"/>
  <c r="N95" i="12"/>
  <c r="M95" i="12"/>
  <c r="P95" i="12" s="1"/>
  <c r="L95" i="12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P67" i="12"/>
  <c r="N67" i="12"/>
  <c r="M67" i="12"/>
  <c r="L67" i="12"/>
  <c r="O67" i="12" s="1"/>
  <c r="J65" i="12"/>
  <c r="I65" i="12"/>
  <c r="J64" i="12"/>
  <c r="I64" i="12"/>
  <c r="N61" i="12"/>
  <c r="L61" i="12"/>
  <c r="O61" i="12" s="1"/>
  <c r="L59" i="12"/>
  <c r="L58" i="12"/>
  <c r="N57" i="12"/>
  <c r="M57" i="12"/>
  <c r="O54" i="12"/>
  <c r="N54" i="12"/>
  <c r="M54" i="12"/>
  <c r="P54" i="12" s="1"/>
  <c r="L54" i="12"/>
  <c r="N49" i="12"/>
  <c r="L49" i="12"/>
  <c r="O49" i="12" s="1"/>
  <c r="L47" i="12"/>
  <c r="L46" i="12"/>
  <c r="N45" i="12"/>
  <c r="M45" i="12"/>
  <c r="M43" i="12" s="1"/>
  <c r="P42" i="12"/>
  <c r="N42" i="12"/>
  <c r="M42" i="12"/>
  <c r="L42" i="12"/>
  <c r="P36" i="12"/>
  <c r="O36" i="12"/>
  <c r="P35" i="12"/>
  <c r="O35" i="12"/>
  <c r="M34" i="12"/>
  <c r="P34" i="12" s="1"/>
  <c r="P33" i="12"/>
  <c r="M33" i="12"/>
  <c r="M32" i="12"/>
  <c r="P32" i="12" s="1"/>
  <c r="P31" i="12"/>
  <c r="M31" i="12"/>
  <c r="M30" i="12"/>
  <c r="P30" i="12" s="1"/>
  <c r="P29" i="12"/>
  <c r="M29" i="12"/>
  <c r="M28" i="12"/>
  <c r="P28" i="12" s="1"/>
  <c r="N25" i="12"/>
  <c r="M25" i="12"/>
  <c r="P25" i="12" s="1"/>
  <c r="L25" i="12"/>
  <c r="O25" i="12" s="1"/>
  <c r="P24" i="12"/>
  <c r="N24" i="12"/>
  <c r="M24" i="12"/>
  <c r="N23" i="12"/>
  <c r="M23" i="12"/>
  <c r="P23" i="12" s="1"/>
  <c r="N21" i="12"/>
  <c r="N19" i="12" s="1"/>
  <c r="M21" i="12"/>
  <c r="L21" i="12"/>
  <c r="O21" i="12" s="1"/>
  <c r="O19" i="12"/>
  <c r="L19" i="12"/>
  <c r="N15" i="12"/>
  <c r="M15" i="12"/>
  <c r="P15" i="12" s="1"/>
  <c r="L15" i="12"/>
  <c r="O15" i="12" s="1"/>
  <c r="P13" i="12"/>
  <c r="M13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L277" i="11"/>
  <c r="L276" i="11"/>
  <c r="N275" i="11"/>
  <c r="M275" i="11"/>
  <c r="M273" i="11" s="1"/>
  <c r="O274" i="11"/>
  <c r="N272" i="11"/>
  <c r="M272" i="11"/>
  <c r="P272" i="11" s="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L226" i="11"/>
  <c r="L225" i="11"/>
  <c r="N224" i="11"/>
  <c r="M224" i="11"/>
  <c r="M222" i="11" s="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O119" i="11"/>
  <c r="N119" i="11"/>
  <c r="M119" i="11"/>
  <c r="L119" i="1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P95" i="11"/>
  <c r="O95" i="11"/>
  <c r="N95" i="11"/>
  <c r="M95" i="1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M66" i="11" s="1"/>
  <c r="O69" i="11"/>
  <c r="P67" i="11"/>
  <c r="O67" i="11"/>
  <c r="N67" i="11"/>
  <c r="M67" i="1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L47" i="11"/>
  <c r="L46" i="11"/>
  <c r="N45" i="11"/>
  <c r="M45" i="11"/>
  <c r="M43" i="11" s="1"/>
  <c r="P42" i="11"/>
  <c r="N42" i="11"/>
  <c r="M42" i="11"/>
  <c r="L42" i="11"/>
  <c r="P36" i="11"/>
  <c r="O36" i="11"/>
  <c r="P35" i="11"/>
  <c r="O35" i="11"/>
  <c r="M34" i="11"/>
  <c r="P34" i="11" s="1"/>
  <c r="M33" i="11"/>
  <c r="P33" i="11" s="1"/>
  <c r="M32" i="11"/>
  <c r="P32" i="11" s="1"/>
  <c r="P31" i="11"/>
  <c r="M31" i="11"/>
  <c r="P29" i="11"/>
  <c r="M29" i="11"/>
  <c r="N25" i="11"/>
  <c r="M25" i="11"/>
  <c r="P25" i="11" s="1"/>
  <c r="L25" i="11"/>
  <c r="O25" i="11" s="1"/>
  <c r="P24" i="11"/>
  <c r="N24" i="11"/>
  <c r="M24" i="11"/>
  <c r="N23" i="11"/>
  <c r="M23" i="11"/>
  <c r="P23" i="11" s="1"/>
  <c r="N21" i="11"/>
  <c r="M21" i="11"/>
  <c r="L21" i="11"/>
  <c r="O21" i="11" s="1"/>
  <c r="N19" i="11"/>
  <c r="L19" i="11"/>
  <c r="O19" i="11" s="1"/>
  <c r="O15" i="11"/>
  <c r="N15" i="11"/>
  <c r="M15" i="11"/>
  <c r="P15" i="11" s="1"/>
  <c r="L15" i="1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M271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P254" i="10" s="1"/>
  <c r="O253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P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N54" i="10"/>
  <c r="M54" i="10"/>
  <c r="L54" i="10"/>
  <c r="O54" i="10" s="1"/>
  <c r="N49" i="10"/>
  <c r="L49" i="10"/>
  <c r="L47" i="10"/>
  <c r="L46" i="10"/>
  <c r="N45" i="10"/>
  <c r="M45" i="10"/>
  <c r="M43" i="10" s="1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M32" i="10"/>
  <c r="P31" i="10"/>
  <c r="M31" i="10"/>
  <c r="M29" i="10" s="1"/>
  <c r="N25" i="10"/>
  <c r="M25" i="10"/>
  <c r="L25" i="10"/>
  <c r="O25" i="10" s="1"/>
  <c r="P24" i="10"/>
  <c r="N24" i="10"/>
  <c r="M24" i="10"/>
  <c r="P23" i="10"/>
  <c r="N23" i="10"/>
  <c r="M23" i="10"/>
  <c r="O21" i="10"/>
  <c r="N21" i="10"/>
  <c r="M21" i="10"/>
  <c r="P21" i="10" s="1"/>
  <c r="L21" i="10"/>
  <c r="L19" i="10"/>
  <c r="O19" i="10" s="1"/>
  <c r="N15" i="10"/>
  <c r="M14" i="10"/>
  <c r="P14" i="10" s="1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M331" i="9" s="1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O223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O54" i="9"/>
  <c r="N54" i="9"/>
  <c r="M54" i="9"/>
  <c r="L54" i="9"/>
  <c r="N49" i="9"/>
  <c r="L49" i="9"/>
  <c r="O49" i="9" s="1"/>
  <c r="L47" i="9"/>
  <c r="L46" i="9"/>
  <c r="N45" i="9"/>
  <c r="M45" i="9"/>
  <c r="M43" i="9" s="1"/>
  <c r="P42" i="9"/>
  <c r="N42" i="9"/>
  <c r="M42" i="9"/>
  <c r="L42" i="9"/>
  <c r="P36" i="9"/>
  <c r="O36" i="9"/>
  <c r="P35" i="9"/>
  <c r="O35" i="9"/>
  <c r="M34" i="9"/>
  <c r="P34" i="9" s="1"/>
  <c r="P33" i="9"/>
  <c r="M33" i="9"/>
  <c r="M32" i="9"/>
  <c r="M31" i="9"/>
  <c r="P31" i="9" s="1"/>
  <c r="N25" i="9"/>
  <c r="M25" i="9"/>
  <c r="L25" i="9"/>
  <c r="O25" i="9" s="1"/>
  <c r="N24" i="9"/>
  <c r="M24" i="9"/>
  <c r="P24" i="9" s="1"/>
  <c r="N23" i="9"/>
  <c r="M23" i="9"/>
  <c r="P23" i="9" s="1"/>
  <c r="P21" i="9"/>
  <c r="O21" i="9"/>
  <c r="N21" i="9"/>
  <c r="M21" i="9"/>
  <c r="L21" i="9"/>
  <c r="L19" i="9" s="1"/>
  <c r="O19" i="9" s="1"/>
  <c r="N19" i="9"/>
  <c r="M19" i="9"/>
  <c r="N15" i="9"/>
  <c r="L15" i="9"/>
  <c r="O15" i="9" s="1"/>
  <c r="P14" i="9"/>
  <c r="M14" i="9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O311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M250" i="8" s="1"/>
  <c r="O253" i="8"/>
  <c r="O251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O67" i="8"/>
  <c r="N67" i="8"/>
  <c r="M67" i="8"/>
  <c r="L67" i="8"/>
  <c r="J65" i="8"/>
  <c r="I65" i="8"/>
  <c r="J64" i="8"/>
  <c r="I64" i="8"/>
  <c r="N61" i="8"/>
  <c r="L61" i="8"/>
  <c r="L59" i="8"/>
  <c r="L58" i="8"/>
  <c r="N57" i="8"/>
  <c r="M57" i="8"/>
  <c r="P54" i="8"/>
  <c r="N54" i="8"/>
  <c r="M54" i="8"/>
  <c r="L54" i="8"/>
  <c r="O54" i="8" s="1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M32" i="8"/>
  <c r="M31" i="8"/>
  <c r="P31" i="8" s="1"/>
  <c r="N25" i="8"/>
  <c r="M25" i="8"/>
  <c r="M19" i="8" s="1"/>
  <c r="L25" i="8"/>
  <c r="O25" i="8" s="1"/>
  <c r="N24" i="8"/>
  <c r="M24" i="8"/>
  <c r="P24" i="8" s="1"/>
  <c r="P23" i="8"/>
  <c r="N23" i="8"/>
  <c r="M23" i="8"/>
  <c r="P21" i="8"/>
  <c r="O21" i="8"/>
  <c r="N21" i="8"/>
  <c r="M21" i="8"/>
  <c r="L21" i="8"/>
  <c r="L19" i="8"/>
  <c r="O19" i="8" s="1"/>
  <c r="N15" i="8"/>
  <c r="P14" i="8"/>
  <c r="M14" i="8"/>
  <c r="M13" i="8"/>
  <c r="P13" i="8" s="1"/>
  <c r="M11" i="8"/>
  <c r="P11" i="8" s="1"/>
  <c r="J677" i="7"/>
  <c r="J676" i="7"/>
  <c r="J675" i="7"/>
  <c r="J674" i="7"/>
  <c r="J673" i="7"/>
  <c r="J672" i="7"/>
  <c r="N671" i="7"/>
  <c r="L671" i="7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M118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P54" i="7"/>
  <c r="N54" i="7"/>
  <c r="M54" i="7"/>
  <c r="L54" i="7"/>
  <c r="N49" i="7"/>
  <c r="L49" i="7"/>
  <c r="M49" i="7" s="1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M33" i="7"/>
  <c r="P33" i="7" s="1"/>
  <c r="M32" i="7"/>
  <c r="P32" i="7" s="1"/>
  <c r="M31" i="7"/>
  <c r="N25" i="7"/>
  <c r="M25" i="7"/>
  <c r="P25" i="7" s="1"/>
  <c r="L25" i="7"/>
  <c r="O25" i="7" s="1"/>
  <c r="N24" i="7"/>
  <c r="M24" i="7"/>
  <c r="P23" i="7"/>
  <c r="N23" i="7"/>
  <c r="M23" i="7"/>
  <c r="P21" i="7"/>
  <c r="O21" i="7"/>
  <c r="N21" i="7"/>
  <c r="M21" i="7"/>
  <c r="M19" i="7" s="1"/>
  <c r="L21" i="7"/>
  <c r="L19" i="7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P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O293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P54" i="6"/>
  <c r="N54" i="6"/>
  <c r="M54" i="6"/>
  <c r="L54" i="6"/>
  <c r="N49" i="6"/>
  <c r="L49" i="6"/>
  <c r="M49" i="6" s="1"/>
  <c r="L47" i="6"/>
  <c r="L46" i="6"/>
  <c r="N45" i="6"/>
  <c r="M45" i="6"/>
  <c r="O42" i="6"/>
  <c r="N42" i="6"/>
  <c r="M42" i="6"/>
  <c r="L42" i="6"/>
  <c r="P36" i="6"/>
  <c r="O36" i="6"/>
  <c r="P35" i="6"/>
  <c r="O35" i="6"/>
  <c r="P34" i="6"/>
  <c r="M34" i="6"/>
  <c r="M33" i="6"/>
  <c r="P33" i="6" s="1"/>
  <c r="M32" i="6"/>
  <c r="P32" i="6" s="1"/>
  <c r="M31" i="6"/>
  <c r="N25" i="6"/>
  <c r="N15" i="6" s="1"/>
  <c r="M25" i="6"/>
  <c r="P25" i="6" s="1"/>
  <c r="L25" i="6"/>
  <c r="O25" i="6" s="1"/>
  <c r="N24" i="6"/>
  <c r="M24" i="6"/>
  <c r="P23" i="6"/>
  <c r="N23" i="6"/>
  <c r="M23" i="6"/>
  <c r="P21" i="6"/>
  <c r="O21" i="6"/>
  <c r="N21" i="6"/>
  <c r="M21" i="6"/>
  <c r="M19" i="6" s="1"/>
  <c r="P19" i="6" s="1"/>
  <c r="L21" i="6"/>
  <c r="L19" i="6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P95" i="5" s="1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N67" i="5"/>
  <c r="M67" i="5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N49" i="5"/>
  <c r="L49" i="5"/>
  <c r="L47" i="5"/>
  <c r="L46" i="5"/>
  <c r="N45" i="5"/>
  <c r="M45" i="5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P32" i="5"/>
  <c r="M32" i="5"/>
  <c r="M30" i="5" s="1"/>
  <c r="P30" i="5" s="1"/>
  <c r="M31" i="5"/>
  <c r="P31" i="5" s="1"/>
  <c r="M29" i="5"/>
  <c r="P25" i="5"/>
  <c r="N25" i="5"/>
  <c r="M25" i="5"/>
  <c r="L25" i="5"/>
  <c r="O25" i="5" s="1"/>
  <c r="N24" i="5"/>
  <c r="M24" i="5"/>
  <c r="P24" i="5" s="1"/>
  <c r="N23" i="5"/>
  <c r="M23" i="5"/>
  <c r="P23" i="5" s="1"/>
  <c r="P21" i="5"/>
  <c r="N21" i="5"/>
  <c r="M21" i="5"/>
  <c r="L21" i="5"/>
  <c r="P19" i="5"/>
  <c r="N19" i="5"/>
  <c r="M19" i="5"/>
  <c r="N15" i="5"/>
  <c r="M15" i="5"/>
  <c r="L15" i="5"/>
  <c r="O15" i="5" s="1"/>
  <c r="M14" i="5"/>
  <c r="P14" i="5" s="1"/>
  <c r="M13" i="5"/>
  <c r="P13" i="5" s="1"/>
  <c r="M11" i="5"/>
  <c r="P11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O141" i="4"/>
  <c r="N141" i="4"/>
  <c r="M141" i="4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M96" i="4" s="1"/>
  <c r="P96" i="4" s="1"/>
  <c r="O97" i="4"/>
  <c r="O95" i="4"/>
  <c r="N95" i="4"/>
  <c r="M95" i="4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N67" i="4"/>
  <c r="M67" i="4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M55" i="4" s="1"/>
  <c r="O54" i="4"/>
  <c r="N54" i="4"/>
  <c r="M54" i="4"/>
  <c r="L54" i="4"/>
  <c r="N49" i="4"/>
  <c r="L49" i="4"/>
  <c r="M49" i="4" s="1"/>
  <c r="M26" i="4" s="1"/>
  <c r="M16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P33" i="4"/>
  <c r="M33" i="4"/>
  <c r="M32" i="4"/>
  <c r="P32" i="4" s="1"/>
  <c r="P31" i="4"/>
  <c r="M31" i="4"/>
  <c r="M29" i="4" s="1"/>
  <c r="M30" i="4"/>
  <c r="P30" i="4" s="1"/>
  <c r="O25" i="4"/>
  <c r="N25" i="4"/>
  <c r="M25" i="4"/>
  <c r="P25" i="4" s="1"/>
  <c r="L25" i="4"/>
  <c r="P24" i="4"/>
  <c r="N24" i="4"/>
  <c r="M24" i="4"/>
  <c r="N23" i="4"/>
  <c r="M23" i="4"/>
  <c r="O21" i="4"/>
  <c r="N21" i="4"/>
  <c r="N19" i="4" s="1"/>
  <c r="M21" i="4"/>
  <c r="P21" i="4" s="1"/>
  <c r="L21" i="4"/>
  <c r="O19" i="4"/>
  <c r="M19" i="4"/>
  <c r="L19" i="4"/>
  <c r="N15" i="4"/>
  <c r="L15" i="4"/>
  <c r="O15" i="4" s="1"/>
  <c r="M14" i="4"/>
  <c r="P14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N580" i="3"/>
  <c r="L580" i="3"/>
  <c r="J580" i="3"/>
  <c r="I580" i="3"/>
  <c r="J579" i="3"/>
  <c r="I579" i="3"/>
  <c r="J578" i="3"/>
  <c r="I578" i="3"/>
  <c r="K578" i="3" s="1"/>
  <c r="J577" i="3"/>
  <c r="I577" i="3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P254" i="3" s="1"/>
  <c r="O253" i="3"/>
  <c r="O251" i="3"/>
  <c r="N251" i="3"/>
  <c r="M251" i="3"/>
  <c r="P251" i="3" s="1"/>
  <c r="L251" i="3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M120" i="3" s="1"/>
  <c r="M118" i="3" s="1"/>
  <c r="O121" i="3"/>
  <c r="P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P42" i="3"/>
  <c r="N42" i="3"/>
  <c r="M42" i="3"/>
  <c r="L42" i="3"/>
  <c r="P36" i="3"/>
  <c r="O36" i="3"/>
  <c r="P35" i="3"/>
  <c r="O35" i="3"/>
  <c r="M34" i="3"/>
  <c r="P34" i="3" s="1"/>
  <c r="P33" i="3"/>
  <c r="M33" i="3"/>
  <c r="M32" i="3"/>
  <c r="P32" i="3" s="1"/>
  <c r="P31" i="3"/>
  <c r="M31" i="3"/>
  <c r="M29" i="3" s="1"/>
  <c r="P29" i="3" s="1"/>
  <c r="M30" i="3"/>
  <c r="P30" i="3" s="1"/>
  <c r="M28" i="3"/>
  <c r="P28" i="3" s="1"/>
  <c r="O25" i="3"/>
  <c r="N25" i="3"/>
  <c r="M25" i="3"/>
  <c r="P25" i="3" s="1"/>
  <c r="L25" i="3"/>
  <c r="P24" i="3"/>
  <c r="N24" i="3"/>
  <c r="M24" i="3"/>
  <c r="N23" i="3"/>
  <c r="M23" i="3"/>
  <c r="P23" i="3" s="1"/>
  <c r="O21" i="3"/>
  <c r="N21" i="3"/>
  <c r="M21" i="3"/>
  <c r="L21" i="3"/>
  <c r="L19" i="3" s="1"/>
  <c r="N19" i="3"/>
  <c r="N15" i="3"/>
  <c r="L15" i="3"/>
  <c r="O15" i="3" s="1"/>
  <c r="M14" i="3"/>
  <c r="P14" i="3" s="1"/>
  <c r="J677" i="2"/>
  <c r="J676" i="2"/>
  <c r="J675" i="2"/>
  <c r="J674" i="2"/>
  <c r="J673" i="2"/>
  <c r="J672" i="2"/>
  <c r="N671" i="2"/>
  <c r="L671" i="2"/>
  <c r="I671" i="2"/>
  <c r="J670" i="2"/>
  <c r="J669" i="2"/>
  <c r="N668" i="2"/>
  <c r="L668" i="2"/>
  <c r="J668" i="2"/>
  <c r="I668" i="2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L256" i="2"/>
  <c r="L255" i="2"/>
  <c r="N254" i="2"/>
  <c r="M254" i="2"/>
  <c r="M252" i="2" s="1"/>
  <c r="O253" i="2"/>
  <c r="P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N49" i="2"/>
  <c r="L49" i="2"/>
  <c r="L47" i="2"/>
  <c r="L46" i="2"/>
  <c r="N45" i="2"/>
  <c r="M45" i="2"/>
  <c r="M43" i="2" s="1"/>
  <c r="O42" i="2"/>
  <c r="N42" i="2"/>
  <c r="M42" i="2"/>
  <c r="L42" i="2"/>
  <c r="P36" i="2"/>
  <c r="O36" i="2"/>
  <c r="P35" i="2"/>
  <c r="O35" i="2"/>
  <c r="P34" i="2"/>
  <c r="M34" i="2"/>
  <c r="M33" i="2"/>
  <c r="P33" i="2" s="1"/>
  <c r="M32" i="2"/>
  <c r="P32" i="2" s="1"/>
  <c r="M31" i="2"/>
  <c r="M11" i="2" s="1"/>
  <c r="P30" i="2"/>
  <c r="M30" i="2"/>
  <c r="N25" i="2"/>
  <c r="N15" i="2" s="1"/>
  <c r="M25" i="2"/>
  <c r="P25" i="2" s="1"/>
  <c r="L25" i="2"/>
  <c r="O25" i="2" s="1"/>
  <c r="N24" i="2"/>
  <c r="M24" i="2"/>
  <c r="P23" i="2"/>
  <c r="N23" i="2"/>
  <c r="M23" i="2"/>
  <c r="P21" i="2"/>
  <c r="N21" i="2"/>
  <c r="M21" i="2"/>
  <c r="M19" i="2" s="1"/>
  <c r="P19" i="2" s="1"/>
  <c r="L21" i="2"/>
  <c r="O21" i="2" s="1"/>
  <c r="N19" i="2"/>
  <c r="L19" i="2"/>
  <c r="M15" i="2"/>
  <c r="P15" i="2" s="1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O330" i="1"/>
  <c r="N330" i="1"/>
  <c r="M330" i="1"/>
  <c r="L330" i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O143" i="1"/>
  <c r="N143" i="1"/>
  <c r="N21" i="1" s="1"/>
  <c r="M143" i="1"/>
  <c r="L143" i="1"/>
  <c r="N141" i="1"/>
  <c r="M141" i="1"/>
  <c r="P141" i="1" s="1"/>
  <c r="L141" i="1"/>
  <c r="O141" i="1" s="1"/>
  <c r="L125" i="1"/>
  <c r="L25" i="1" s="1"/>
  <c r="N121" i="1"/>
  <c r="M121" i="1"/>
  <c r="L121" i="1"/>
  <c r="O121" i="1" s="1"/>
  <c r="P119" i="1"/>
  <c r="O119" i="1"/>
  <c r="N119" i="1"/>
  <c r="M119" i="1"/>
  <c r="L119" i="1"/>
  <c r="L101" i="1"/>
  <c r="N97" i="1"/>
  <c r="M97" i="1"/>
  <c r="L97" i="1"/>
  <c r="O97" i="1" s="1"/>
  <c r="N95" i="1"/>
  <c r="L95" i="1"/>
  <c r="O95" i="1" s="1"/>
  <c r="L73" i="1"/>
  <c r="O69" i="1"/>
  <c r="N69" i="1"/>
  <c r="M69" i="1"/>
  <c r="L69" i="1"/>
  <c r="O67" i="1"/>
  <c r="N67" i="1"/>
  <c r="M67" i="1"/>
  <c r="P67" i="1" s="1"/>
  <c r="L67" i="1"/>
  <c r="L60" i="1"/>
  <c r="L56" i="1"/>
  <c r="L54" i="1" s="1"/>
  <c r="P54" i="1"/>
  <c r="N54" i="1"/>
  <c r="M54" i="1"/>
  <c r="L48" i="1"/>
  <c r="L44" i="1"/>
  <c r="O42" i="1"/>
  <c r="N42" i="1"/>
  <c r="M42" i="1"/>
  <c r="L42" i="1"/>
  <c r="P36" i="1"/>
  <c r="O36" i="1"/>
  <c r="P35" i="1"/>
  <c r="O35" i="1"/>
  <c r="P34" i="1"/>
  <c r="M34" i="1"/>
  <c r="M33" i="1"/>
  <c r="P33" i="1" s="1"/>
  <c r="P32" i="1"/>
  <c r="M32" i="1"/>
  <c r="M31" i="1"/>
  <c r="P31" i="1" s="1"/>
  <c r="P30" i="1"/>
  <c r="M30" i="1"/>
  <c r="P25" i="1"/>
  <c r="N25" i="1"/>
  <c r="N15" i="1" s="1"/>
  <c r="M25" i="1"/>
  <c r="N24" i="1"/>
  <c r="M24" i="1"/>
  <c r="P24" i="1" s="1"/>
  <c r="P23" i="1"/>
  <c r="N23" i="1"/>
  <c r="M23" i="1"/>
  <c r="P21" i="1"/>
  <c r="M21" i="1"/>
  <c r="M19" i="1" s="1"/>
  <c r="M15" i="1"/>
  <c r="P15" i="1" s="1"/>
  <c r="M13" i="1"/>
  <c r="P13" i="1" s="1"/>
  <c r="M11" i="1"/>
  <c r="P11" i="1" s="1"/>
  <c r="K615" i="13" l="1"/>
  <c r="M312" i="4"/>
  <c r="P312" i="4" s="1"/>
  <c r="K481" i="3"/>
  <c r="K629" i="6"/>
  <c r="N142" i="5"/>
  <c r="N312" i="12"/>
  <c r="N310" i="12" s="1"/>
  <c r="K235" i="3"/>
  <c r="K189" i="14"/>
  <c r="J651" i="9"/>
  <c r="K64" i="8"/>
  <c r="L57" i="11"/>
  <c r="O57" i="11" s="1"/>
  <c r="P98" i="11"/>
  <c r="K109" i="11"/>
  <c r="K112" i="11"/>
  <c r="K132" i="11"/>
  <c r="K473" i="4"/>
  <c r="O383" i="18"/>
  <c r="O404" i="18"/>
  <c r="K421" i="18"/>
  <c r="K424" i="18"/>
  <c r="K560" i="18"/>
  <c r="O584" i="18"/>
  <c r="O597" i="18"/>
  <c r="N43" i="2"/>
  <c r="N41" i="2" s="1"/>
  <c r="N252" i="3"/>
  <c r="N250" i="3" s="1"/>
  <c r="N273" i="4"/>
  <c r="N271" i="4" s="1"/>
  <c r="K619" i="15"/>
  <c r="O568" i="5"/>
  <c r="K149" i="15"/>
  <c r="K401" i="15"/>
  <c r="O406" i="15"/>
  <c r="K417" i="15"/>
  <c r="K429" i="15"/>
  <c r="O435" i="15"/>
  <c r="K481" i="15"/>
  <c r="K499" i="15"/>
  <c r="O580" i="15"/>
  <c r="K591" i="15"/>
  <c r="K597" i="15"/>
  <c r="K398" i="16"/>
  <c r="O439" i="16"/>
  <c r="O459" i="16"/>
  <c r="O597" i="16"/>
  <c r="K614" i="16"/>
  <c r="N222" i="8"/>
  <c r="N220" i="8" s="1"/>
  <c r="O406" i="2"/>
  <c r="L57" i="8"/>
  <c r="O57" i="8" s="1"/>
  <c r="K164" i="8"/>
  <c r="K173" i="8"/>
  <c r="K186" i="8"/>
  <c r="K200" i="8"/>
  <c r="O533" i="14"/>
  <c r="O582" i="14"/>
  <c r="N292" i="3"/>
  <c r="N290" i="3" s="1"/>
  <c r="N252" i="14"/>
  <c r="N250" i="14" s="1"/>
  <c r="N96" i="15"/>
  <c r="N94" i="15" s="1"/>
  <c r="K631" i="13"/>
  <c r="J651" i="15"/>
  <c r="J651" i="16"/>
  <c r="L333" i="15"/>
  <c r="L331" i="15" s="1"/>
  <c r="O564" i="9"/>
  <c r="O597" i="9"/>
  <c r="K396" i="11"/>
  <c r="O533" i="11"/>
  <c r="O580" i="12"/>
  <c r="K564" i="13"/>
  <c r="O566" i="13"/>
  <c r="K481" i="14"/>
  <c r="K591" i="14"/>
  <c r="K629" i="14"/>
  <c r="K80" i="17"/>
  <c r="K340" i="4"/>
  <c r="L45" i="17"/>
  <c r="L43" i="17" s="1"/>
  <c r="L41" i="17" s="1"/>
  <c r="N273" i="17"/>
  <c r="N271" i="17" s="1"/>
  <c r="M312" i="19"/>
  <c r="P312" i="19" s="1"/>
  <c r="I526" i="1"/>
  <c r="M252" i="7"/>
  <c r="P252" i="7" s="1"/>
  <c r="K665" i="3"/>
  <c r="K401" i="4"/>
  <c r="O401" i="7"/>
  <c r="K497" i="7"/>
  <c r="O535" i="7"/>
  <c r="O555" i="7"/>
  <c r="K372" i="8"/>
  <c r="K422" i="8"/>
  <c r="K435" i="8"/>
  <c r="K455" i="8"/>
  <c r="K465" i="8"/>
  <c r="K81" i="17"/>
  <c r="K189" i="16"/>
  <c r="K199" i="16"/>
  <c r="K149" i="16"/>
  <c r="N273" i="15"/>
  <c r="N271" i="15" s="1"/>
  <c r="J671" i="15"/>
  <c r="K635" i="19"/>
  <c r="N142" i="14"/>
  <c r="N140" i="14" s="1"/>
  <c r="K499" i="21"/>
  <c r="L100" i="1"/>
  <c r="J107" i="1"/>
  <c r="K92" i="3"/>
  <c r="M294" i="1"/>
  <c r="J424" i="1"/>
  <c r="K498" i="4"/>
  <c r="O533" i="4"/>
  <c r="O568" i="4"/>
  <c r="K573" i="4"/>
  <c r="J671" i="4"/>
  <c r="K201" i="6"/>
  <c r="O537" i="7"/>
  <c r="O551" i="7"/>
  <c r="K564" i="7"/>
  <c r="O580" i="7"/>
  <c r="L122" i="8"/>
  <c r="O122" i="8" s="1"/>
  <c r="K267" i="8"/>
  <c r="O535" i="8"/>
  <c r="K589" i="8"/>
  <c r="K398" i="9"/>
  <c r="O401" i="9"/>
  <c r="O439" i="9"/>
  <c r="K450" i="9"/>
  <c r="K473" i="9"/>
  <c r="K81" i="10"/>
  <c r="L98" i="10"/>
  <c r="L96" i="10" s="1"/>
  <c r="L94" i="10" s="1"/>
  <c r="K113" i="10"/>
  <c r="K435" i="10"/>
  <c r="O437" i="10"/>
  <c r="K465" i="10"/>
  <c r="O584" i="15"/>
  <c r="K589" i="15"/>
  <c r="K595" i="15"/>
  <c r="O597" i="15"/>
  <c r="L224" i="17"/>
  <c r="O224" i="17" s="1"/>
  <c r="J345" i="1"/>
  <c r="K630" i="16"/>
  <c r="K108" i="17"/>
  <c r="N142" i="18"/>
  <c r="N140" i="18" s="1"/>
  <c r="L45" i="19"/>
  <c r="O45" i="19" s="1"/>
  <c r="N55" i="9"/>
  <c r="N53" i="9" s="1"/>
  <c r="N222" i="9"/>
  <c r="N220" i="9" s="1"/>
  <c r="N55" i="11"/>
  <c r="N53" i="11" s="1"/>
  <c r="K219" i="12"/>
  <c r="K370" i="12"/>
  <c r="N222" i="17"/>
  <c r="N220" i="17" s="1"/>
  <c r="P220" i="17" s="1"/>
  <c r="I117" i="1"/>
  <c r="L333" i="12"/>
  <c r="L331" i="12" s="1"/>
  <c r="M292" i="17"/>
  <c r="P292" i="17" s="1"/>
  <c r="K133" i="2"/>
  <c r="J264" i="1"/>
  <c r="J325" i="1"/>
  <c r="L45" i="8"/>
  <c r="L43" i="8" s="1"/>
  <c r="L333" i="8"/>
  <c r="O333" i="8" s="1"/>
  <c r="J380" i="1"/>
  <c r="N385" i="1"/>
  <c r="J401" i="1"/>
  <c r="J423" i="1"/>
  <c r="J432" i="1"/>
  <c r="N435" i="1"/>
  <c r="L70" i="9"/>
  <c r="L68" i="9" s="1"/>
  <c r="K82" i="9"/>
  <c r="K85" i="9"/>
  <c r="N57" i="1"/>
  <c r="K497" i="10"/>
  <c r="N49" i="1"/>
  <c r="K634" i="15"/>
  <c r="K370" i="16"/>
  <c r="K397" i="16"/>
  <c r="K420" i="16"/>
  <c r="K426" i="16"/>
  <c r="K432" i="16"/>
  <c r="K533" i="17"/>
  <c r="K328" i="18"/>
  <c r="J266" i="1"/>
  <c r="N354" i="1"/>
  <c r="I370" i="1"/>
  <c r="I401" i="1"/>
  <c r="J412" i="1"/>
  <c r="I420" i="1"/>
  <c r="I423" i="1"/>
  <c r="I432" i="1"/>
  <c r="L435" i="1"/>
  <c r="N442" i="1"/>
  <c r="I381" i="1"/>
  <c r="I416" i="1"/>
  <c r="I419" i="1"/>
  <c r="I428" i="1"/>
  <c r="N440" i="1"/>
  <c r="J308" i="1"/>
  <c r="J158" i="1"/>
  <c r="I200" i="1"/>
  <c r="I350" i="1"/>
  <c r="J415" i="1"/>
  <c r="J421" i="1"/>
  <c r="J427" i="1"/>
  <c r="J430" i="1"/>
  <c r="J434" i="1"/>
  <c r="N436" i="1"/>
  <c r="N439" i="1"/>
  <c r="J446" i="1"/>
  <c r="J450" i="1"/>
  <c r="J454" i="1"/>
  <c r="N456" i="1"/>
  <c r="J467" i="1"/>
  <c r="J630" i="1"/>
  <c r="L122" i="6"/>
  <c r="O122" i="6" s="1"/>
  <c r="K633" i="8"/>
  <c r="O352" i="11"/>
  <c r="N224" i="1"/>
  <c r="J241" i="1"/>
  <c r="K564" i="16"/>
  <c r="O580" i="16"/>
  <c r="J651" i="10"/>
  <c r="N252" i="12"/>
  <c r="N250" i="12" s="1"/>
  <c r="N312" i="13"/>
  <c r="N310" i="13" s="1"/>
  <c r="K634" i="13"/>
  <c r="L98" i="15"/>
  <c r="O98" i="15" s="1"/>
  <c r="K110" i="15"/>
  <c r="N312" i="16"/>
  <c r="N310" i="16" s="1"/>
  <c r="I426" i="1"/>
  <c r="J267" i="1"/>
  <c r="N386" i="1"/>
  <c r="L404" i="1"/>
  <c r="I482" i="1"/>
  <c r="J545" i="1"/>
  <c r="N222" i="5"/>
  <c r="N220" i="5" s="1"/>
  <c r="L70" i="6"/>
  <c r="O70" i="6" s="1"/>
  <c r="K573" i="12"/>
  <c r="K618" i="20"/>
  <c r="J507" i="1"/>
  <c r="I452" i="1"/>
  <c r="K452" i="1" s="1"/>
  <c r="K597" i="21"/>
  <c r="O599" i="21"/>
  <c r="O649" i="21"/>
  <c r="I500" i="1"/>
  <c r="K500" i="1" s="1"/>
  <c r="K186" i="7"/>
  <c r="K200" i="7"/>
  <c r="O406" i="10"/>
  <c r="K370" i="11"/>
  <c r="K397" i="11"/>
  <c r="K420" i="11"/>
  <c r="K426" i="11"/>
  <c r="O537" i="11"/>
  <c r="L254" i="16"/>
  <c r="O254" i="16" s="1"/>
  <c r="K164" i="18"/>
  <c r="K173" i="18"/>
  <c r="K186" i="18"/>
  <c r="K200" i="18"/>
  <c r="K376" i="18"/>
  <c r="K401" i="18"/>
  <c r="O533" i="19"/>
  <c r="O533" i="20"/>
  <c r="J666" i="1"/>
  <c r="L225" i="1"/>
  <c r="N294" i="1"/>
  <c r="L71" i="1"/>
  <c r="J111" i="1"/>
  <c r="J246" i="1"/>
  <c r="N535" i="1"/>
  <c r="N581" i="1"/>
  <c r="J592" i="1"/>
  <c r="J611" i="1"/>
  <c r="J64" i="1"/>
  <c r="I83" i="1"/>
  <c r="J89" i="1"/>
  <c r="J117" i="1"/>
  <c r="P333" i="3"/>
  <c r="K345" i="3"/>
  <c r="J495" i="1"/>
  <c r="N557" i="1"/>
  <c r="J128" i="1"/>
  <c r="J235" i="1"/>
  <c r="K466" i="4"/>
  <c r="J306" i="1"/>
  <c r="J344" i="1"/>
  <c r="I396" i="1"/>
  <c r="N142" i="10"/>
  <c r="N140" i="10" s="1"/>
  <c r="L144" i="12"/>
  <c r="L142" i="12" s="1"/>
  <c r="L140" i="12" s="1"/>
  <c r="K345" i="12"/>
  <c r="K419" i="12"/>
  <c r="K138" i="13"/>
  <c r="K473" i="14"/>
  <c r="N31" i="17"/>
  <c r="N29" i="17" s="1"/>
  <c r="N68" i="21"/>
  <c r="N66" i="21" s="1"/>
  <c r="N273" i="21"/>
  <c r="N271" i="21" s="1"/>
  <c r="J80" i="1"/>
  <c r="J159" i="1"/>
  <c r="J213" i="1"/>
  <c r="L315" i="1"/>
  <c r="I492" i="1"/>
  <c r="K492" i="1" s="1"/>
  <c r="I528" i="1"/>
  <c r="K328" i="6"/>
  <c r="K419" i="6"/>
  <c r="K425" i="6"/>
  <c r="K431" i="6"/>
  <c r="K435" i="6"/>
  <c r="K82" i="8"/>
  <c r="L314" i="10"/>
  <c r="O314" i="10" s="1"/>
  <c r="K328" i="10"/>
  <c r="N222" i="11"/>
  <c r="N220" i="11" s="1"/>
  <c r="K235" i="12"/>
  <c r="N142" i="13"/>
  <c r="N140" i="13" s="1"/>
  <c r="L333" i="17"/>
  <c r="O333" i="17" s="1"/>
  <c r="K499" i="17"/>
  <c r="N331" i="19"/>
  <c r="N329" i="19" s="1"/>
  <c r="P144" i="21"/>
  <c r="J76" i="1"/>
  <c r="J187" i="1"/>
  <c r="L316" i="1"/>
  <c r="J328" i="1"/>
  <c r="L354" i="1"/>
  <c r="J360" i="1"/>
  <c r="J369" i="1"/>
  <c r="J379" i="1"/>
  <c r="J396" i="1"/>
  <c r="J400" i="1"/>
  <c r="N457" i="1"/>
  <c r="J489" i="1"/>
  <c r="K533" i="16"/>
  <c r="N68" i="20"/>
  <c r="N66" i="20" s="1"/>
  <c r="O354" i="21"/>
  <c r="J81" i="1"/>
  <c r="L296" i="1"/>
  <c r="J303" i="1"/>
  <c r="L254" i="6"/>
  <c r="O254" i="6" s="1"/>
  <c r="L333" i="6"/>
  <c r="O333" i="6" s="1"/>
  <c r="K340" i="6"/>
  <c r="K343" i="6"/>
  <c r="O349" i="6"/>
  <c r="K328" i="8"/>
  <c r="K345" i="8"/>
  <c r="K547" i="10"/>
  <c r="K189" i="12"/>
  <c r="K377" i="12"/>
  <c r="K497" i="17"/>
  <c r="L144" i="21"/>
  <c r="L142" i="21" s="1"/>
  <c r="L140" i="21" s="1"/>
  <c r="I85" i="1"/>
  <c r="N559" i="1"/>
  <c r="K377" i="6"/>
  <c r="K398" i="6"/>
  <c r="O401" i="6"/>
  <c r="O404" i="6"/>
  <c r="K370" i="9"/>
  <c r="K426" i="10"/>
  <c r="K93" i="11"/>
  <c r="K108" i="11"/>
  <c r="K111" i="11"/>
  <c r="L122" i="11"/>
  <c r="O122" i="11" s="1"/>
  <c r="O439" i="11"/>
  <c r="K450" i="11"/>
  <c r="K372" i="12"/>
  <c r="K375" i="12"/>
  <c r="K396" i="12"/>
  <c r="K614" i="12"/>
  <c r="K398" i="13"/>
  <c r="K421" i="13"/>
  <c r="K427" i="13"/>
  <c r="O564" i="13"/>
  <c r="K573" i="17"/>
  <c r="K631" i="17"/>
  <c r="K634" i="17"/>
  <c r="K173" i="19"/>
  <c r="K186" i="19"/>
  <c r="K398" i="19"/>
  <c r="O599" i="20"/>
  <c r="K629" i="20"/>
  <c r="K635" i="20"/>
  <c r="K648" i="20"/>
  <c r="O649" i="20"/>
  <c r="L601" i="1"/>
  <c r="K164" i="5"/>
  <c r="I516" i="1"/>
  <c r="J607" i="1"/>
  <c r="L61" i="1"/>
  <c r="O61" i="1" s="1"/>
  <c r="L405" i="1"/>
  <c r="O405" i="1" s="1"/>
  <c r="I515" i="1"/>
  <c r="K515" i="1" s="1"/>
  <c r="K492" i="2"/>
  <c r="L57" i="4"/>
  <c r="L55" i="4" s="1"/>
  <c r="L53" i="4" s="1"/>
  <c r="L98" i="4"/>
  <c r="O98" i="4" s="1"/>
  <c r="K219" i="5"/>
  <c r="J483" i="1"/>
  <c r="I615" i="1"/>
  <c r="I485" i="1"/>
  <c r="K485" i="1" s="1"/>
  <c r="O49" i="4"/>
  <c r="M45" i="1"/>
  <c r="I64" i="1"/>
  <c r="I108" i="1"/>
  <c r="N275" i="1"/>
  <c r="L406" i="1"/>
  <c r="K368" i="2"/>
  <c r="J651" i="2"/>
  <c r="K377" i="3"/>
  <c r="O380" i="3"/>
  <c r="O383" i="3"/>
  <c r="K432" i="3"/>
  <c r="J663" i="1"/>
  <c r="I86" i="1"/>
  <c r="I201" i="1"/>
  <c r="J634" i="1"/>
  <c r="I109" i="1"/>
  <c r="I238" i="1"/>
  <c r="K238" i="1" s="1"/>
  <c r="I494" i="1"/>
  <c r="K494" i="1" s="1"/>
  <c r="P294" i="2"/>
  <c r="K306" i="2"/>
  <c r="J499" i="1"/>
  <c r="J505" i="1"/>
  <c r="N551" i="1"/>
  <c r="N665" i="1"/>
  <c r="N61" i="1"/>
  <c r="L70" i="3"/>
  <c r="O70" i="3" s="1"/>
  <c r="J115" i="1"/>
  <c r="L145" i="1"/>
  <c r="J195" i="1"/>
  <c r="K430" i="3"/>
  <c r="O459" i="3"/>
  <c r="K464" i="3"/>
  <c r="K589" i="3"/>
  <c r="K595" i="3"/>
  <c r="O597" i="3"/>
  <c r="K650" i="3"/>
  <c r="L122" i="4"/>
  <c r="O122" i="4" s="1"/>
  <c r="N312" i="4"/>
  <c r="N310" i="4" s="1"/>
  <c r="K497" i="4"/>
  <c r="N458" i="1"/>
  <c r="J469" i="1"/>
  <c r="J475" i="1"/>
  <c r="I547" i="1"/>
  <c r="K428" i="3"/>
  <c r="L49" i="1"/>
  <c r="O49" i="1" s="1"/>
  <c r="M57" i="1"/>
  <c r="M55" i="1" s="1"/>
  <c r="M53" i="1" s="1"/>
  <c r="I373" i="1"/>
  <c r="K373" i="1" s="1"/>
  <c r="L438" i="1"/>
  <c r="O438" i="1" s="1"/>
  <c r="I451" i="1"/>
  <c r="I476" i="1"/>
  <c r="K476" i="1" s="1"/>
  <c r="I431" i="1"/>
  <c r="K455" i="2"/>
  <c r="K328" i="4"/>
  <c r="M252" i="12"/>
  <c r="P252" i="12" s="1"/>
  <c r="P254" i="12"/>
  <c r="K591" i="7"/>
  <c r="K350" i="10"/>
  <c r="L57" i="13"/>
  <c r="L55" i="13" s="1"/>
  <c r="L53" i="13" s="1"/>
  <c r="L294" i="13"/>
  <c r="O294" i="13" s="1"/>
  <c r="K219" i="16"/>
  <c r="K349" i="18"/>
  <c r="L98" i="20"/>
  <c r="O98" i="20" s="1"/>
  <c r="K219" i="20"/>
  <c r="N222" i="20"/>
  <c r="I367" i="20"/>
  <c r="K367" i="20" s="1"/>
  <c r="K372" i="20"/>
  <c r="K465" i="20"/>
  <c r="K93" i="21"/>
  <c r="K173" i="21"/>
  <c r="K204" i="21"/>
  <c r="L224" i="21"/>
  <c r="O224" i="21" s="1"/>
  <c r="K264" i="21"/>
  <c r="L314" i="21"/>
  <c r="O314" i="21" s="1"/>
  <c r="N382" i="1"/>
  <c r="J392" i="1"/>
  <c r="J397" i="1"/>
  <c r="N403" i="1"/>
  <c r="J417" i="1"/>
  <c r="J420" i="1"/>
  <c r="J426" i="1"/>
  <c r="J429" i="1"/>
  <c r="N438" i="1"/>
  <c r="I449" i="1"/>
  <c r="K551" i="6"/>
  <c r="K573" i="6"/>
  <c r="K580" i="6"/>
  <c r="O349" i="7"/>
  <c r="K397" i="7"/>
  <c r="K401" i="7"/>
  <c r="O404" i="8"/>
  <c r="L45" i="9"/>
  <c r="O45" i="9" s="1"/>
  <c r="N68" i="9"/>
  <c r="N66" i="9" s="1"/>
  <c r="N331" i="9"/>
  <c r="N329" i="9" s="1"/>
  <c r="K466" i="9"/>
  <c r="K481" i="9"/>
  <c r="L70" i="10"/>
  <c r="L68" i="10" s="1"/>
  <c r="K108" i="10"/>
  <c r="O580" i="11"/>
  <c r="K85" i="12"/>
  <c r="N292" i="12"/>
  <c r="N290" i="12" s="1"/>
  <c r="K264" i="14"/>
  <c r="K465" i="14"/>
  <c r="L45" i="15"/>
  <c r="O45" i="15" s="1"/>
  <c r="K370" i="15"/>
  <c r="N96" i="16"/>
  <c r="N94" i="16" s="1"/>
  <c r="N222" i="16"/>
  <c r="N220" i="16" s="1"/>
  <c r="K597" i="17"/>
  <c r="P49" i="18"/>
  <c r="K624" i="5"/>
  <c r="O568" i="9"/>
  <c r="K631" i="9"/>
  <c r="K634" i="9"/>
  <c r="L254" i="10"/>
  <c r="O254" i="10" s="1"/>
  <c r="P333" i="10"/>
  <c r="K370" i="10"/>
  <c r="K612" i="10"/>
  <c r="N572" i="1"/>
  <c r="I473" i="1"/>
  <c r="K92" i="17"/>
  <c r="K110" i="17"/>
  <c r="N312" i="17"/>
  <c r="N310" i="17" s="1"/>
  <c r="O661" i="20"/>
  <c r="N222" i="10"/>
  <c r="N220" i="10" s="1"/>
  <c r="L275" i="14"/>
  <c r="O275" i="14" s="1"/>
  <c r="K343" i="14"/>
  <c r="K380" i="14"/>
  <c r="N552" i="1"/>
  <c r="K595" i="17"/>
  <c r="K615" i="17"/>
  <c r="L275" i="18"/>
  <c r="O275" i="18" s="1"/>
  <c r="L314" i="18"/>
  <c r="O314" i="18" s="1"/>
  <c r="O648" i="18"/>
  <c r="O401" i="20"/>
  <c r="O459" i="20"/>
  <c r="K464" i="20"/>
  <c r="K573" i="5"/>
  <c r="K628" i="5"/>
  <c r="K631" i="5"/>
  <c r="K634" i="5"/>
  <c r="O584" i="6"/>
  <c r="K402" i="7"/>
  <c r="J671" i="7"/>
  <c r="O406" i="8"/>
  <c r="O455" i="8"/>
  <c r="K499" i="8"/>
  <c r="K547" i="8"/>
  <c r="K80" i="9"/>
  <c r="K83" i="9"/>
  <c r="K110" i="9"/>
  <c r="K113" i="9"/>
  <c r="O566" i="9"/>
  <c r="N569" i="1"/>
  <c r="J676" i="1"/>
  <c r="K80" i="10"/>
  <c r="K112" i="10"/>
  <c r="K176" i="10"/>
  <c r="K189" i="10"/>
  <c r="P224" i="10"/>
  <c r="K235" i="10"/>
  <c r="L333" i="10"/>
  <c r="L331" i="10" s="1"/>
  <c r="L329" i="10" s="1"/>
  <c r="K368" i="10"/>
  <c r="K432" i="10"/>
  <c r="O601" i="10"/>
  <c r="K628" i="10"/>
  <c r="K631" i="10"/>
  <c r="K634" i="10"/>
  <c r="K176" i="11"/>
  <c r="K185" i="11"/>
  <c r="K189" i="11"/>
  <c r="N292" i="11"/>
  <c r="N290" i="11" s="1"/>
  <c r="L98" i="12"/>
  <c r="O98" i="12" s="1"/>
  <c r="K499" i="12"/>
  <c r="O537" i="12"/>
  <c r="K186" i="13"/>
  <c r="L275" i="13"/>
  <c r="O275" i="13" s="1"/>
  <c r="K398" i="14"/>
  <c r="O401" i="14"/>
  <c r="K589" i="14"/>
  <c r="K595" i="14"/>
  <c r="O597" i="14"/>
  <c r="K633" i="14"/>
  <c r="K372" i="15"/>
  <c r="K498" i="15"/>
  <c r="K547" i="15"/>
  <c r="O582" i="15"/>
  <c r="L45" i="16"/>
  <c r="O45" i="16" s="1"/>
  <c r="K372" i="16"/>
  <c r="K375" i="16"/>
  <c r="K396" i="16"/>
  <c r="K422" i="16"/>
  <c r="K428" i="16"/>
  <c r="O533" i="16"/>
  <c r="O457" i="17"/>
  <c r="K474" i="17"/>
  <c r="K199" i="18"/>
  <c r="L224" i="18"/>
  <c r="O224" i="18" s="1"/>
  <c r="K402" i="18"/>
  <c r="K435" i="18"/>
  <c r="K455" i="18"/>
  <c r="K547" i="18"/>
  <c r="O568" i="18"/>
  <c r="K580" i="18"/>
  <c r="K185" i="19"/>
  <c r="O537" i="19"/>
  <c r="K631" i="19"/>
  <c r="K266" i="20"/>
  <c r="L45" i="21"/>
  <c r="O45" i="21" s="1"/>
  <c r="K185" i="21"/>
  <c r="K189" i="21"/>
  <c r="K229" i="21"/>
  <c r="K235" i="21"/>
  <c r="L254" i="21"/>
  <c r="O254" i="21" s="1"/>
  <c r="K285" i="21"/>
  <c r="K377" i="21"/>
  <c r="O380" i="21"/>
  <c r="I81" i="1"/>
  <c r="I507" i="1"/>
  <c r="K507" i="1" s="1"/>
  <c r="L536" i="1"/>
  <c r="O536" i="1" s="1"/>
  <c r="J466" i="1"/>
  <c r="P254" i="9"/>
  <c r="M252" i="9"/>
  <c r="P252" i="9" s="1"/>
  <c r="N318" i="1"/>
  <c r="J324" i="1"/>
  <c r="N537" i="1"/>
  <c r="J544" i="1"/>
  <c r="J548" i="1"/>
  <c r="N554" i="1"/>
  <c r="I498" i="1"/>
  <c r="N351" i="1"/>
  <c r="J366" i="1"/>
  <c r="I376" i="1"/>
  <c r="L382" i="1"/>
  <c r="O382" i="1" s="1"/>
  <c r="L385" i="1"/>
  <c r="O385" i="1" s="1"/>
  <c r="J391" i="1"/>
  <c r="I397" i="1"/>
  <c r="N258" i="1"/>
  <c r="P98" i="8"/>
  <c r="M96" i="8"/>
  <c r="J646" i="1"/>
  <c r="O583" i="9"/>
  <c r="L583" i="1"/>
  <c r="O583" i="1" s="1"/>
  <c r="K594" i="9"/>
  <c r="I594" i="1"/>
  <c r="K594" i="1" s="1"/>
  <c r="K613" i="2"/>
  <c r="K499" i="3"/>
  <c r="N68" i="4"/>
  <c r="N66" i="4" s="1"/>
  <c r="L224" i="4"/>
  <c r="O224" i="4" s="1"/>
  <c r="N292" i="4"/>
  <c r="N290" i="4" s="1"/>
  <c r="N463" i="1"/>
  <c r="J493" i="1"/>
  <c r="J511" i="1"/>
  <c r="J529" i="1"/>
  <c r="N587" i="1"/>
  <c r="M98" i="1"/>
  <c r="J104" i="1"/>
  <c r="I112" i="1"/>
  <c r="J501" i="1"/>
  <c r="K158" i="10"/>
  <c r="K199" i="11"/>
  <c r="K425" i="11"/>
  <c r="J471" i="1"/>
  <c r="J477" i="1"/>
  <c r="O568" i="12"/>
  <c r="N252" i="13"/>
  <c r="N250" i="13" s="1"/>
  <c r="N68" i="14"/>
  <c r="P68" i="14" s="1"/>
  <c r="K631" i="14"/>
  <c r="K634" i="14"/>
  <c r="K80" i="15"/>
  <c r="O568" i="15"/>
  <c r="L98" i="16"/>
  <c r="O98" i="16" s="1"/>
  <c r="O599" i="16"/>
  <c r="K109" i="17"/>
  <c r="K380" i="17"/>
  <c r="N43" i="18"/>
  <c r="N41" i="18" s="1"/>
  <c r="K466" i="18"/>
  <c r="N55" i="19"/>
  <c r="N53" i="19" s="1"/>
  <c r="L224" i="19"/>
  <c r="O224" i="19" s="1"/>
  <c r="K343" i="19"/>
  <c r="O457" i="19"/>
  <c r="K580" i="20"/>
  <c r="O582" i="20"/>
  <c r="J651" i="20"/>
  <c r="K422" i="21"/>
  <c r="K474" i="21"/>
  <c r="O568" i="21"/>
  <c r="O582" i="21"/>
  <c r="I149" i="1"/>
  <c r="J172" i="1"/>
  <c r="J229" i="1"/>
  <c r="N55" i="3"/>
  <c r="N53" i="3" s="1"/>
  <c r="J234" i="1"/>
  <c r="J238" i="1"/>
  <c r="J244" i="1"/>
  <c r="I270" i="1"/>
  <c r="K375" i="3"/>
  <c r="J472" i="1"/>
  <c r="J478" i="1"/>
  <c r="J487" i="1"/>
  <c r="N120" i="5"/>
  <c r="P120" i="5" s="1"/>
  <c r="J173" i="1"/>
  <c r="J218" i="1"/>
  <c r="J301" i="1"/>
  <c r="J378" i="1"/>
  <c r="N388" i="1"/>
  <c r="J399" i="1"/>
  <c r="K402" i="5"/>
  <c r="N409" i="1"/>
  <c r="I425" i="1"/>
  <c r="K435" i="5"/>
  <c r="O437" i="5"/>
  <c r="J447" i="1"/>
  <c r="I455" i="1"/>
  <c r="N459" i="1"/>
  <c r="J464" i="1"/>
  <c r="J530" i="1"/>
  <c r="J576" i="1"/>
  <c r="J595" i="1"/>
  <c r="N597" i="1"/>
  <c r="N605" i="1"/>
  <c r="J617" i="1"/>
  <c r="J623" i="1"/>
  <c r="K368" i="6"/>
  <c r="J671" i="6"/>
  <c r="N142" i="7"/>
  <c r="N140" i="7" s="1"/>
  <c r="K341" i="7"/>
  <c r="N292" i="8"/>
  <c r="N290" i="8" s="1"/>
  <c r="K533" i="10"/>
  <c r="O535" i="10"/>
  <c r="N96" i="12"/>
  <c r="N94" i="12" s="1"/>
  <c r="K149" i="12"/>
  <c r="K109" i="13"/>
  <c r="K112" i="13"/>
  <c r="K185" i="13"/>
  <c r="L254" i="15"/>
  <c r="O254" i="15" s="1"/>
  <c r="K419" i="15"/>
  <c r="N32" i="15"/>
  <c r="N30" i="15" s="1"/>
  <c r="N120" i="17"/>
  <c r="N118" i="17" s="1"/>
  <c r="J83" i="1"/>
  <c r="J86" i="1"/>
  <c r="J90" i="1"/>
  <c r="J106" i="1"/>
  <c r="I133" i="1"/>
  <c r="K149" i="2"/>
  <c r="O349" i="2"/>
  <c r="N148" i="1"/>
  <c r="J219" i="1"/>
  <c r="J263" i="1"/>
  <c r="J270" i="1"/>
  <c r="K270" i="1" s="1"/>
  <c r="J281" i="1"/>
  <c r="J286" i="1"/>
  <c r="I521" i="1"/>
  <c r="N538" i="1"/>
  <c r="J549" i="1"/>
  <c r="N604" i="1"/>
  <c r="I630" i="1"/>
  <c r="N651" i="1"/>
  <c r="J658" i="1"/>
  <c r="J662" i="1"/>
  <c r="N668" i="1"/>
  <c r="J418" i="1"/>
  <c r="J196" i="1"/>
  <c r="J365" i="1"/>
  <c r="J375" i="1"/>
  <c r="N384" i="1"/>
  <c r="N389" i="1"/>
  <c r="J402" i="1"/>
  <c r="N410" i="1"/>
  <c r="J416" i="1"/>
  <c r="J422" i="1"/>
  <c r="J425" i="1"/>
  <c r="J428" i="1"/>
  <c r="J435" i="1"/>
  <c r="J455" i="1"/>
  <c r="I519" i="1"/>
  <c r="I522" i="1"/>
  <c r="I525" i="1"/>
  <c r="I531" i="1"/>
  <c r="N540" i="1"/>
  <c r="N556" i="1"/>
  <c r="L565" i="1"/>
  <c r="O565" i="1" s="1"/>
  <c r="N585" i="1"/>
  <c r="K372" i="6"/>
  <c r="O665" i="6"/>
  <c r="L254" i="7"/>
  <c r="O254" i="7" s="1"/>
  <c r="P275" i="8"/>
  <c r="K285" i="8"/>
  <c r="L294" i="8"/>
  <c r="O294" i="8" s="1"/>
  <c r="J651" i="8"/>
  <c r="K651" i="8" s="1"/>
  <c r="K474" i="10"/>
  <c r="N142" i="11"/>
  <c r="N140" i="11" s="1"/>
  <c r="K200" i="11"/>
  <c r="K499" i="11"/>
  <c r="P98" i="12"/>
  <c r="K418" i="12"/>
  <c r="K424" i="12"/>
  <c r="K430" i="12"/>
  <c r="O439" i="12"/>
  <c r="O566" i="12"/>
  <c r="J651" i="13"/>
  <c r="P144" i="14"/>
  <c r="K149" i="14"/>
  <c r="P333" i="14"/>
  <c r="O580" i="14"/>
  <c r="O439" i="18"/>
  <c r="K200" i="19"/>
  <c r="K423" i="19"/>
  <c r="O455" i="19"/>
  <c r="K133" i="20"/>
  <c r="K345" i="20"/>
  <c r="K349" i="20"/>
  <c r="O354" i="20"/>
  <c r="J110" i="1"/>
  <c r="N122" i="1"/>
  <c r="J129" i="1"/>
  <c r="J154" i="1"/>
  <c r="J186" i="1"/>
  <c r="J200" i="1"/>
  <c r="J232" i="1"/>
  <c r="J237" i="1"/>
  <c r="J243" i="1"/>
  <c r="J249" i="1"/>
  <c r="J260" i="1"/>
  <c r="I265" i="1"/>
  <c r="L277" i="1"/>
  <c r="J284" i="1"/>
  <c r="J289" i="1"/>
  <c r="J300" i="1"/>
  <c r="L337" i="1"/>
  <c r="N553" i="1"/>
  <c r="J561" i="1"/>
  <c r="N568" i="1"/>
  <c r="J580" i="1"/>
  <c r="N586" i="1"/>
  <c r="L671" i="1"/>
  <c r="K455" i="3"/>
  <c r="J474" i="1"/>
  <c r="N68" i="5"/>
  <c r="N66" i="5" s="1"/>
  <c r="O435" i="5"/>
  <c r="L224" i="8"/>
  <c r="O224" i="8" s="1"/>
  <c r="K343" i="8"/>
  <c r="K380" i="8"/>
  <c r="K423" i="8"/>
  <c r="K429" i="8"/>
  <c r="O564" i="10"/>
  <c r="K597" i="10"/>
  <c r="K199" i="12"/>
  <c r="K629" i="12"/>
  <c r="L98" i="13"/>
  <c r="L70" i="19"/>
  <c r="O70" i="19" s="1"/>
  <c r="N273" i="19"/>
  <c r="N43" i="20"/>
  <c r="N41" i="20" s="1"/>
  <c r="L45" i="2"/>
  <c r="O45" i="2" s="1"/>
  <c r="L123" i="1"/>
  <c r="J130" i="1"/>
  <c r="K564" i="2"/>
  <c r="K632" i="2"/>
  <c r="O665" i="2"/>
  <c r="O102" i="3"/>
  <c r="K108" i="3"/>
  <c r="O568" i="3"/>
  <c r="P333" i="4"/>
  <c r="K345" i="4"/>
  <c r="N43" i="5"/>
  <c r="N41" i="5" s="1"/>
  <c r="L70" i="5"/>
  <c r="L68" i="5" s="1"/>
  <c r="K199" i="5"/>
  <c r="N312" i="5"/>
  <c r="N120" i="6"/>
  <c r="N118" i="6" s="1"/>
  <c r="K370" i="6"/>
  <c r="L70" i="7"/>
  <c r="O70" i="7" s="1"/>
  <c r="K93" i="7"/>
  <c r="K368" i="8"/>
  <c r="O566" i="8"/>
  <c r="K591" i="8"/>
  <c r="K597" i="8"/>
  <c r="O599" i="8"/>
  <c r="K632" i="8"/>
  <c r="K635" i="8"/>
  <c r="K396" i="9"/>
  <c r="K402" i="9"/>
  <c r="K416" i="9"/>
  <c r="O437" i="9"/>
  <c r="J671" i="10"/>
  <c r="K629" i="11"/>
  <c r="L294" i="12"/>
  <c r="L292" i="12" s="1"/>
  <c r="K201" i="13"/>
  <c r="L275" i="15"/>
  <c r="L273" i="15" s="1"/>
  <c r="L271" i="15" s="1"/>
  <c r="O271" i="15" s="1"/>
  <c r="N331" i="15"/>
  <c r="N329" i="15" s="1"/>
  <c r="O383" i="15"/>
  <c r="K398" i="15"/>
  <c r="O404" i="15"/>
  <c r="K418" i="15"/>
  <c r="K421" i="15"/>
  <c r="K427" i="15"/>
  <c r="O564" i="15"/>
  <c r="O537" i="16"/>
  <c r="O601" i="16"/>
  <c r="K628" i="16"/>
  <c r="K631" i="16"/>
  <c r="K189" i="17"/>
  <c r="L314" i="17"/>
  <c r="O314" i="17" s="1"/>
  <c r="K375" i="17"/>
  <c r="K270" i="19"/>
  <c r="P333" i="19"/>
  <c r="O597" i="19"/>
  <c r="K88" i="20"/>
  <c r="K92" i="21"/>
  <c r="K110" i="21"/>
  <c r="J671" i="21"/>
  <c r="P122" i="2"/>
  <c r="K219" i="3"/>
  <c r="N407" i="1"/>
  <c r="J414" i="1"/>
  <c r="I421" i="1"/>
  <c r="I424" i="1"/>
  <c r="I427" i="1"/>
  <c r="I430" i="1"/>
  <c r="J433" i="1"/>
  <c r="J453" i="1"/>
  <c r="K619" i="3"/>
  <c r="K328" i="5"/>
  <c r="K381" i="5"/>
  <c r="P314" i="7"/>
  <c r="M312" i="7"/>
  <c r="P312" i="7" s="1"/>
  <c r="N45" i="1"/>
  <c r="L102" i="1"/>
  <c r="J164" i="1"/>
  <c r="L279" i="1"/>
  <c r="O279" i="1" s="1"/>
  <c r="I402" i="1"/>
  <c r="L437" i="1"/>
  <c r="I477" i="1"/>
  <c r="K477" i="1" s="1"/>
  <c r="L553" i="1"/>
  <c r="I561" i="1"/>
  <c r="K561" i="1" s="1"/>
  <c r="J573" i="1"/>
  <c r="J182" i="1"/>
  <c r="N314" i="1"/>
  <c r="J621" i="1"/>
  <c r="J624" i="1"/>
  <c r="N539" i="1"/>
  <c r="J546" i="1"/>
  <c r="N555" i="1"/>
  <c r="P294" i="7"/>
  <c r="M292" i="7"/>
  <c r="P292" i="7" s="1"/>
  <c r="L74" i="1"/>
  <c r="I87" i="1"/>
  <c r="L351" i="1"/>
  <c r="O351" i="1" s="1"/>
  <c r="I435" i="1"/>
  <c r="K435" i="1" s="1"/>
  <c r="I501" i="1"/>
  <c r="K501" i="1" s="1"/>
  <c r="I511" i="1"/>
  <c r="K511" i="1" s="1"/>
  <c r="I219" i="1"/>
  <c r="N33" i="2"/>
  <c r="N13" i="2" s="1"/>
  <c r="K402" i="2"/>
  <c r="J543" i="1"/>
  <c r="P314" i="3"/>
  <c r="M312" i="3"/>
  <c r="M310" i="3" s="1"/>
  <c r="P310" i="3" s="1"/>
  <c r="O349" i="3"/>
  <c r="K426" i="3"/>
  <c r="K429" i="3"/>
  <c r="K229" i="9"/>
  <c r="I324" i="1"/>
  <c r="K324" i="1" s="1"/>
  <c r="L403" i="1"/>
  <c r="O403" i="1" s="1"/>
  <c r="I418" i="1"/>
  <c r="I488" i="1"/>
  <c r="K488" i="1" s="1"/>
  <c r="I580" i="1"/>
  <c r="I650" i="1"/>
  <c r="I465" i="1"/>
  <c r="I483" i="1"/>
  <c r="K483" i="1" s="1"/>
  <c r="J485" i="1"/>
  <c r="I491" i="1"/>
  <c r="K491" i="1" s="1"/>
  <c r="P294" i="3"/>
  <c r="M292" i="3"/>
  <c r="M290" i="3" s="1"/>
  <c r="P290" i="3" s="1"/>
  <c r="N55" i="1"/>
  <c r="N53" i="1" s="1"/>
  <c r="I80" i="1"/>
  <c r="K80" i="1" s="1"/>
  <c r="I84" i="1"/>
  <c r="J133" i="1"/>
  <c r="M314" i="1"/>
  <c r="I339" i="1"/>
  <c r="K339" i="1" s="1"/>
  <c r="I480" i="1"/>
  <c r="K480" i="1" s="1"/>
  <c r="I489" i="1"/>
  <c r="K489" i="1" s="1"/>
  <c r="I496" i="1"/>
  <c r="K496" i="1" s="1"/>
  <c r="I504" i="1"/>
  <c r="K504" i="1" s="1"/>
  <c r="I513" i="1"/>
  <c r="K513" i="1" s="1"/>
  <c r="L534" i="1"/>
  <c r="O534" i="1" s="1"/>
  <c r="I551" i="1"/>
  <c r="I590" i="1"/>
  <c r="K590" i="1" s="1"/>
  <c r="K117" i="2"/>
  <c r="K132" i="2"/>
  <c r="P144" i="2"/>
  <c r="K229" i="2"/>
  <c r="J339" i="1"/>
  <c r="J342" i="1"/>
  <c r="M43" i="4"/>
  <c r="M41" i="4" s="1"/>
  <c r="M68" i="6"/>
  <c r="P70" i="6"/>
  <c r="K631" i="6"/>
  <c r="O406" i="7"/>
  <c r="K564" i="8"/>
  <c r="K235" i="2"/>
  <c r="J282" i="1"/>
  <c r="J287" i="1"/>
  <c r="K304" i="2"/>
  <c r="K370" i="2"/>
  <c r="K401" i="2"/>
  <c r="N437" i="1"/>
  <c r="O566" i="2"/>
  <c r="L45" i="3"/>
  <c r="L43" i="3" s="1"/>
  <c r="L41" i="3" s="1"/>
  <c r="N273" i="3"/>
  <c r="N271" i="3" s="1"/>
  <c r="N331" i="4"/>
  <c r="N329" i="4" s="1"/>
  <c r="O459" i="4"/>
  <c r="K464" i="4"/>
  <c r="K547" i="4"/>
  <c r="K631" i="4"/>
  <c r="J669" i="1"/>
  <c r="N68" i="6"/>
  <c r="N66" i="6" s="1"/>
  <c r="N331" i="6"/>
  <c r="N329" i="6" s="1"/>
  <c r="K634" i="6"/>
  <c r="J667" i="1"/>
  <c r="O435" i="7"/>
  <c r="N331" i="8"/>
  <c r="N329" i="8" s="1"/>
  <c r="K375" i="8"/>
  <c r="K112" i="9"/>
  <c r="P122" i="9"/>
  <c r="K164" i="9"/>
  <c r="L224" i="9"/>
  <c r="O224" i="9" s="1"/>
  <c r="K235" i="9"/>
  <c r="J233" i="1"/>
  <c r="J261" i="1"/>
  <c r="J269" i="1"/>
  <c r="M96" i="18"/>
  <c r="P98" i="18"/>
  <c r="K370" i="19"/>
  <c r="J231" i="1"/>
  <c r="J236" i="1"/>
  <c r="M102" i="3"/>
  <c r="M96" i="3" s="1"/>
  <c r="M94" i="3" s="1"/>
  <c r="K111" i="3"/>
  <c r="K164" i="3"/>
  <c r="K173" i="3"/>
  <c r="K200" i="3"/>
  <c r="K328" i="3"/>
  <c r="L384" i="1"/>
  <c r="O384" i="1" s="1"/>
  <c r="K402" i="3"/>
  <c r="K424" i="3"/>
  <c r="K200" i="4"/>
  <c r="K455" i="4"/>
  <c r="K499" i="4"/>
  <c r="K397" i="5"/>
  <c r="O455" i="5"/>
  <c r="K309" i="6"/>
  <c r="I367" i="6"/>
  <c r="K367" i="6" s="1"/>
  <c r="K533" i="6"/>
  <c r="L122" i="7"/>
  <c r="O122" i="7" s="1"/>
  <c r="J135" i="1"/>
  <c r="J156" i="1"/>
  <c r="J170" i="1"/>
  <c r="J175" i="1"/>
  <c r="K229" i="7"/>
  <c r="L347" i="1"/>
  <c r="N357" i="1"/>
  <c r="J364" i="1"/>
  <c r="J368" i="1"/>
  <c r="K377" i="7"/>
  <c r="J87" i="1"/>
  <c r="J92" i="1"/>
  <c r="N96" i="8"/>
  <c r="N94" i="8" s="1"/>
  <c r="J105" i="1"/>
  <c r="L126" i="1"/>
  <c r="O126" i="1" s="1"/>
  <c r="I132" i="1"/>
  <c r="I158" i="1"/>
  <c r="J163" i="1"/>
  <c r="J176" i="1"/>
  <c r="J185" i="1"/>
  <c r="J216" i="1"/>
  <c r="I340" i="1"/>
  <c r="O349" i="8"/>
  <c r="I481" i="1"/>
  <c r="N120" i="9"/>
  <c r="N118" i="9" s="1"/>
  <c r="J194" i="1"/>
  <c r="L226" i="1"/>
  <c r="N142" i="12"/>
  <c r="L599" i="1"/>
  <c r="I613" i="1"/>
  <c r="J77" i="1"/>
  <c r="J84" i="1"/>
  <c r="I199" i="1"/>
  <c r="J202" i="1"/>
  <c r="J211" i="1"/>
  <c r="I216" i="1"/>
  <c r="J245" i="1"/>
  <c r="I266" i="1"/>
  <c r="J321" i="1"/>
  <c r="J326" i="1"/>
  <c r="J343" i="1"/>
  <c r="J346" i="1"/>
  <c r="N32" i="2"/>
  <c r="N30" i="2" s="1"/>
  <c r="N356" i="1"/>
  <c r="J363" i="1"/>
  <c r="L380" i="1"/>
  <c r="J393" i="1"/>
  <c r="K398" i="2"/>
  <c r="L401" i="1"/>
  <c r="I495" i="1"/>
  <c r="K495" i="1" s="1"/>
  <c r="J497" i="1"/>
  <c r="J503" i="1"/>
  <c r="J509" i="1"/>
  <c r="J515" i="1"/>
  <c r="J518" i="1"/>
  <c r="J521" i="1"/>
  <c r="J524" i="1"/>
  <c r="J527" i="1"/>
  <c r="J533" i="1"/>
  <c r="K416" i="3"/>
  <c r="K422" i="3"/>
  <c r="K425" i="3"/>
  <c r="O457" i="3"/>
  <c r="O566" i="3"/>
  <c r="L146" i="1"/>
  <c r="J155" i="1"/>
  <c r="J160" i="1"/>
  <c r="J169" i="1"/>
  <c r="J183" i="1"/>
  <c r="L335" i="1"/>
  <c r="J491" i="1"/>
  <c r="N566" i="1"/>
  <c r="J578" i="1"/>
  <c r="N583" i="1"/>
  <c r="J619" i="1"/>
  <c r="J625" i="1"/>
  <c r="J632" i="1"/>
  <c r="N649" i="1"/>
  <c r="J651" i="4"/>
  <c r="K80" i="5"/>
  <c r="K110" i="5"/>
  <c r="K113" i="5"/>
  <c r="K185" i="5"/>
  <c r="L224" i="5"/>
  <c r="O224" i="5" s="1"/>
  <c r="N298" i="1"/>
  <c r="J304" i="1"/>
  <c r="J309" i="1"/>
  <c r="K368" i="5"/>
  <c r="K377" i="5"/>
  <c r="L597" i="1"/>
  <c r="O439" i="7"/>
  <c r="N312" i="8"/>
  <c r="N310" i="8" s="1"/>
  <c r="O385" i="8"/>
  <c r="K618" i="8"/>
  <c r="K650" i="8"/>
  <c r="O651" i="8"/>
  <c r="O665" i="8"/>
  <c r="L144" i="9"/>
  <c r="O144" i="9" s="1"/>
  <c r="J114" i="1"/>
  <c r="J322" i="1"/>
  <c r="I328" i="1"/>
  <c r="J341" i="1"/>
  <c r="N347" i="1"/>
  <c r="N70" i="1"/>
  <c r="O583" i="20"/>
  <c r="L33" i="20"/>
  <c r="O33" i="20" s="1"/>
  <c r="I651" i="1"/>
  <c r="J665" i="1"/>
  <c r="J188" i="1"/>
  <c r="J197" i="1"/>
  <c r="J201" i="1"/>
  <c r="O459" i="2"/>
  <c r="K464" i="2"/>
  <c r="K498" i="2"/>
  <c r="K573" i="2"/>
  <c r="K580" i="2"/>
  <c r="I621" i="1"/>
  <c r="K628" i="2"/>
  <c r="I634" i="1"/>
  <c r="I649" i="1"/>
  <c r="N650" i="1"/>
  <c r="N96" i="3"/>
  <c r="N94" i="3" s="1"/>
  <c r="K380" i="3"/>
  <c r="K591" i="3"/>
  <c r="K597" i="3"/>
  <c r="O599" i="3"/>
  <c r="N222" i="4"/>
  <c r="N220" i="4" s="1"/>
  <c r="K341" i="4"/>
  <c r="K449" i="4"/>
  <c r="K464" i="5"/>
  <c r="K473" i="5"/>
  <c r="K482" i="5"/>
  <c r="K629" i="5"/>
  <c r="O435" i="6"/>
  <c r="O582" i="7"/>
  <c r="K593" i="7"/>
  <c r="O601" i="7"/>
  <c r="K631" i="7"/>
  <c r="K133" i="8"/>
  <c r="L144" i="8"/>
  <c r="L142" i="8" s="1"/>
  <c r="L140" i="8" s="1"/>
  <c r="O347" i="8"/>
  <c r="K350" i="8"/>
  <c r="O380" i="8"/>
  <c r="K473" i="8"/>
  <c r="J671" i="8"/>
  <c r="L57" i="9"/>
  <c r="L55" i="9" s="1"/>
  <c r="K65" i="9"/>
  <c r="K219" i="9"/>
  <c r="N252" i="9"/>
  <c r="N250" i="9" s="1"/>
  <c r="N292" i="9"/>
  <c r="N290" i="9" s="1"/>
  <c r="K328" i="9"/>
  <c r="J513" i="1"/>
  <c r="N533" i="1"/>
  <c r="J551" i="1"/>
  <c r="J78" i="1"/>
  <c r="N600" i="1"/>
  <c r="K425" i="17"/>
  <c r="N460" i="1"/>
  <c r="J479" i="1"/>
  <c r="I518" i="1"/>
  <c r="I524" i="1"/>
  <c r="I527" i="1"/>
  <c r="I530" i="1"/>
  <c r="I372" i="1"/>
  <c r="I375" i="1"/>
  <c r="K229" i="8"/>
  <c r="K235" i="8"/>
  <c r="N32" i="8"/>
  <c r="N30" i="8" s="1"/>
  <c r="O601" i="8"/>
  <c r="K649" i="8"/>
  <c r="O650" i="8"/>
  <c r="K189" i="9"/>
  <c r="K199" i="9"/>
  <c r="N126" i="1"/>
  <c r="M96" i="19"/>
  <c r="P96" i="19" s="1"/>
  <c r="P98" i="19"/>
  <c r="J589" i="1"/>
  <c r="N661" i="1"/>
  <c r="N671" i="1"/>
  <c r="K499" i="9"/>
  <c r="K564" i="9"/>
  <c r="K629" i="9"/>
  <c r="K65" i="10"/>
  <c r="O380" i="10"/>
  <c r="K164" i="11"/>
  <c r="O455" i="11"/>
  <c r="O535" i="11"/>
  <c r="O601" i="11"/>
  <c r="L57" i="12"/>
  <c r="L55" i="12" s="1"/>
  <c r="K380" i="12"/>
  <c r="K449" i="12"/>
  <c r="O455" i="12"/>
  <c r="K547" i="12"/>
  <c r="K597" i="13"/>
  <c r="K628" i="13"/>
  <c r="O383" i="14"/>
  <c r="K499" i="14"/>
  <c r="L314" i="15"/>
  <c r="O314" i="15" s="1"/>
  <c r="O347" i="15"/>
  <c r="K368" i="15"/>
  <c r="K533" i="15"/>
  <c r="O535" i="15"/>
  <c r="L275" i="16"/>
  <c r="L273" i="16" s="1"/>
  <c r="L314" i="16"/>
  <c r="O314" i="16" s="1"/>
  <c r="O347" i="16"/>
  <c r="K482" i="16"/>
  <c r="K264" i="17"/>
  <c r="K267" i="17"/>
  <c r="K345" i="17"/>
  <c r="K82" i="18"/>
  <c r="N96" i="18"/>
  <c r="N94" i="18" s="1"/>
  <c r="K235" i="18"/>
  <c r="K381" i="18"/>
  <c r="K425" i="18"/>
  <c r="K589" i="18"/>
  <c r="O649" i="18"/>
  <c r="N96" i="19"/>
  <c r="N94" i="19" s="1"/>
  <c r="K235" i="19"/>
  <c r="K149" i="20"/>
  <c r="O406" i="20"/>
  <c r="K420" i="20"/>
  <c r="K426" i="20"/>
  <c r="K432" i="20"/>
  <c r="O435" i="20"/>
  <c r="K533" i="20"/>
  <c r="K341" i="21"/>
  <c r="K350" i="21"/>
  <c r="O385" i="21"/>
  <c r="K401" i="21"/>
  <c r="K547" i="21"/>
  <c r="O459" i="10"/>
  <c r="K432" i="11"/>
  <c r="N273" i="12"/>
  <c r="P273" i="12" s="1"/>
  <c r="K635" i="12"/>
  <c r="K200" i="13"/>
  <c r="K229" i="13"/>
  <c r="K235" i="13"/>
  <c r="L254" i="13"/>
  <c r="L252" i="13" s="1"/>
  <c r="O252" i="13" s="1"/>
  <c r="K420" i="13"/>
  <c r="K426" i="13"/>
  <c r="K591" i="13"/>
  <c r="K345" i="14"/>
  <c r="N68" i="15"/>
  <c r="N66" i="15" s="1"/>
  <c r="K204" i="15"/>
  <c r="N252" i="15"/>
  <c r="P57" i="16"/>
  <c r="N292" i="16"/>
  <c r="N290" i="16" s="1"/>
  <c r="O535" i="16"/>
  <c r="K449" i="17"/>
  <c r="K497" i="9"/>
  <c r="K173" i="10"/>
  <c r="O459" i="11"/>
  <c r="O599" i="11"/>
  <c r="J671" i="11"/>
  <c r="K589" i="13"/>
  <c r="L98" i="14"/>
  <c r="O98" i="14" s="1"/>
  <c r="P254" i="14"/>
  <c r="O568" i="14"/>
  <c r="K270" i="16"/>
  <c r="P333" i="16"/>
  <c r="O457" i="16"/>
  <c r="K591" i="16"/>
  <c r="K597" i="16"/>
  <c r="K164" i="17"/>
  <c r="P254" i="17"/>
  <c r="K398" i="17"/>
  <c r="L57" i="18"/>
  <c r="L55" i="18" s="1"/>
  <c r="L53" i="18" s="1"/>
  <c r="K80" i="18"/>
  <c r="O385" i="18"/>
  <c r="O439" i="19"/>
  <c r="K589" i="20"/>
  <c r="K595" i="20"/>
  <c r="K663" i="20"/>
  <c r="L122" i="21"/>
  <c r="O122" i="21" s="1"/>
  <c r="N252" i="21"/>
  <c r="N250" i="21" s="1"/>
  <c r="O459" i="21"/>
  <c r="K464" i="21"/>
  <c r="K420" i="10"/>
  <c r="O566" i="10"/>
  <c r="P314" i="12"/>
  <c r="O582" i="12"/>
  <c r="N331" i="13"/>
  <c r="N329" i="13" s="1"/>
  <c r="K372" i="13"/>
  <c r="K112" i="15"/>
  <c r="K138" i="15"/>
  <c r="L294" i="15"/>
  <c r="O294" i="15" s="1"/>
  <c r="N312" i="15"/>
  <c r="N310" i="15" s="1"/>
  <c r="O601" i="15"/>
  <c r="N252" i="17"/>
  <c r="N250" i="17" s="1"/>
  <c r="K628" i="17"/>
  <c r="K427" i="18"/>
  <c r="K85" i="19"/>
  <c r="N120" i="19"/>
  <c r="N118" i="19" s="1"/>
  <c r="K560" i="21"/>
  <c r="O564" i="21"/>
  <c r="K340" i="9"/>
  <c r="K343" i="9"/>
  <c r="O349" i="9"/>
  <c r="O352" i="9"/>
  <c r="K498" i="9"/>
  <c r="N55" i="10"/>
  <c r="N53" i="10" s="1"/>
  <c r="O455" i="10"/>
  <c r="O599" i="10"/>
  <c r="K629" i="10"/>
  <c r="K635" i="10"/>
  <c r="K81" i="11"/>
  <c r="K92" i="11"/>
  <c r="K428" i="11"/>
  <c r="O437" i="11"/>
  <c r="O582" i="11"/>
  <c r="O437" i="12"/>
  <c r="K465" i="12"/>
  <c r="K497" i="12"/>
  <c r="K631" i="12"/>
  <c r="K649" i="12"/>
  <c r="K93" i="13"/>
  <c r="K455" i="13"/>
  <c r="K498" i="13"/>
  <c r="K551" i="13"/>
  <c r="O553" i="13"/>
  <c r="K593" i="13"/>
  <c r="O601" i="13"/>
  <c r="K630" i="13"/>
  <c r="K219" i="14"/>
  <c r="O380" i="14"/>
  <c r="K65" i="15"/>
  <c r="K229" i="15"/>
  <c r="K235" i="15"/>
  <c r="K428" i="15"/>
  <c r="K435" i="15"/>
  <c r="O437" i="15"/>
  <c r="O457" i="15"/>
  <c r="O537" i="15"/>
  <c r="L144" i="16"/>
  <c r="O144" i="16" s="1"/>
  <c r="K164" i="16"/>
  <c r="K173" i="16"/>
  <c r="K200" i="16"/>
  <c r="K499" i="16"/>
  <c r="K85" i="17"/>
  <c r="K266" i="17"/>
  <c r="K381" i="17"/>
  <c r="K396" i="17"/>
  <c r="K402" i="17"/>
  <c r="K629" i="17"/>
  <c r="K81" i="18"/>
  <c r="K564" i="18"/>
  <c r="O566" i="18"/>
  <c r="K591" i="18"/>
  <c r="K649" i="18"/>
  <c r="L144" i="19"/>
  <c r="L142" i="19" s="1"/>
  <c r="L314" i="19"/>
  <c r="O314" i="19" s="1"/>
  <c r="O535" i="19"/>
  <c r="O564" i="19"/>
  <c r="K132" i="20"/>
  <c r="K189" i="20"/>
  <c r="K267" i="20"/>
  <c r="O352" i="20"/>
  <c r="O437" i="20"/>
  <c r="K474" i="20"/>
  <c r="K435" i="21"/>
  <c r="K455" i="21"/>
  <c r="O457" i="21"/>
  <c r="K465" i="21"/>
  <c r="O597" i="21"/>
  <c r="K630" i="21"/>
  <c r="J268" i="1"/>
  <c r="K619" i="6"/>
  <c r="K618" i="6"/>
  <c r="K616" i="6"/>
  <c r="K648" i="14"/>
  <c r="I648" i="1"/>
  <c r="O649" i="14"/>
  <c r="L649" i="1"/>
  <c r="K625" i="16"/>
  <c r="K626" i="16"/>
  <c r="J651" i="19"/>
  <c r="J657" i="1"/>
  <c r="I632" i="1"/>
  <c r="I82" i="1"/>
  <c r="I111" i="1"/>
  <c r="M144" i="1"/>
  <c r="I371" i="1"/>
  <c r="K371" i="1" s="1"/>
  <c r="I377" i="1"/>
  <c r="I468" i="1"/>
  <c r="K468" i="1" s="1"/>
  <c r="I474" i="1"/>
  <c r="J184" i="1"/>
  <c r="I665" i="1"/>
  <c r="K668" i="2"/>
  <c r="I668" i="1"/>
  <c r="K668" i="1" s="1"/>
  <c r="K671" i="2"/>
  <c r="I671" i="1"/>
  <c r="I93" i="1"/>
  <c r="L334" i="1"/>
  <c r="J340" i="1"/>
  <c r="L436" i="1"/>
  <c r="O436" i="1" s="1"/>
  <c r="I533" i="1"/>
  <c r="I560" i="1"/>
  <c r="L567" i="1"/>
  <c r="O567" i="1" s="1"/>
  <c r="I576" i="1"/>
  <c r="K576" i="1" s="1"/>
  <c r="I596" i="1"/>
  <c r="K596" i="1" s="1"/>
  <c r="M222" i="4"/>
  <c r="M220" i="4" s="1"/>
  <c r="P224" i="4"/>
  <c r="K625" i="5"/>
  <c r="K626" i="5"/>
  <c r="K620" i="5"/>
  <c r="K622" i="5"/>
  <c r="I204" i="1"/>
  <c r="I306" i="1"/>
  <c r="N352" i="1"/>
  <c r="L457" i="1"/>
  <c r="I471" i="1"/>
  <c r="K471" i="1" s="1"/>
  <c r="I486" i="1"/>
  <c r="K486" i="1" s="1"/>
  <c r="L555" i="1"/>
  <c r="L568" i="1"/>
  <c r="O581" i="3"/>
  <c r="L31" i="3"/>
  <c r="O31" i="3" s="1"/>
  <c r="I617" i="1"/>
  <c r="O648" i="3"/>
  <c r="L648" i="1"/>
  <c r="J217" i="1"/>
  <c r="J371" i="1"/>
  <c r="M122" i="1"/>
  <c r="M254" i="1"/>
  <c r="I342" i="1"/>
  <c r="K342" i="1" s="1"/>
  <c r="L353" i="1"/>
  <c r="O353" i="1" s="1"/>
  <c r="I369" i="1"/>
  <c r="K369" i="1" s="1"/>
  <c r="L552" i="1"/>
  <c r="O552" i="1" s="1"/>
  <c r="I578" i="1"/>
  <c r="K578" i="1" s="1"/>
  <c r="I592" i="1"/>
  <c r="K592" i="1" s="1"/>
  <c r="I611" i="1"/>
  <c r="I138" i="1"/>
  <c r="L228" i="1"/>
  <c r="O228" i="1" s="1"/>
  <c r="N254" i="1"/>
  <c r="I264" i="1"/>
  <c r="N349" i="1"/>
  <c r="L564" i="1"/>
  <c r="N337" i="1"/>
  <c r="I625" i="1"/>
  <c r="J655" i="1"/>
  <c r="J661" i="1"/>
  <c r="L47" i="1"/>
  <c r="J138" i="1"/>
  <c r="J162" i="1"/>
  <c r="J171" i="1"/>
  <c r="K341" i="2"/>
  <c r="J374" i="1"/>
  <c r="J377" i="1"/>
  <c r="N380" i="1"/>
  <c r="N383" i="1"/>
  <c r="N387" i="1"/>
  <c r="J394" i="1"/>
  <c r="O404" i="2"/>
  <c r="K449" i="2"/>
  <c r="K465" i="2"/>
  <c r="N602" i="1"/>
  <c r="J609" i="1"/>
  <c r="I619" i="1"/>
  <c r="K665" i="2"/>
  <c r="L98" i="3"/>
  <c r="O98" i="3" s="1"/>
  <c r="N120" i="3"/>
  <c r="P120" i="3" s="1"/>
  <c r="J210" i="1"/>
  <c r="J215" i="1"/>
  <c r="N228" i="1"/>
  <c r="J265" i="1"/>
  <c r="J381" i="1"/>
  <c r="K117" i="4"/>
  <c r="M331" i="4"/>
  <c r="M329" i="4" s="1"/>
  <c r="K402" i="4"/>
  <c r="K417" i="5"/>
  <c r="K420" i="5"/>
  <c r="K423" i="5"/>
  <c r="K426" i="5"/>
  <c r="K429" i="5"/>
  <c r="J674" i="1"/>
  <c r="K611" i="6"/>
  <c r="K614" i="6"/>
  <c r="K635" i="6"/>
  <c r="P49" i="7"/>
  <c r="K185" i="7"/>
  <c r="M273" i="7"/>
  <c r="P273" i="7" s="1"/>
  <c r="K350" i="7"/>
  <c r="M120" i="10"/>
  <c r="M118" i="10" s="1"/>
  <c r="P118" i="10" s="1"/>
  <c r="P122" i="10"/>
  <c r="L26" i="14"/>
  <c r="L16" i="14" s="1"/>
  <c r="K189" i="2"/>
  <c r="P224" i="2"/>
  <c r="J323" i="1"/>
  <c r="J350" i="1"/>
  <c r="N358" i="1"/>
  <c r="J452" i="1"/>
  <c r="L455" i="1"/>
  <c r="L458" i="1"/>
  <c r="O458" i="1" s="1"/>
  <c r="N462" i="1"/>
  <c r="J591" i="1"/>
  <c r="J594" i="1"/>
  <c r="J597" i="1"/>
  <c r="N599" i="1"/>
  <c r="N603" i="1"/>
  <c r="J610" i="1"/>
  <c r="J613" i="1"/>
  <c r="J616" i="1"/>
  <c r="J671" i="2"/>
  <c r="I88" i="1"/>
  <c r="J189" i="1"/>
  <c r="J199" i="1"/>
  <c r="J262" i="1"/>
  <c r="K270" i="3"/>
  <c r="N331" i="3"/>
  <c r="N329" i="3" s="1"/>
  <c r="J419" i="1"/>
  <c r="K419" i="1" s="1"/>
  <c r="J653" i="1"/>
  <c r="J660" i="1"/>
  <c r="N98" i="1"/>
  <c r="L276" i="1"/>
  <c r="J283" i="1"/>
  <c r="K397" i="4"/>
  <c r="K428" i="4"/>
  <c r="N441" i="1"/>
  <c r="J448" i="1"/>
  <c r="J451" i="1"/>
  <c r="K465" i="4"/>
  <c r="N564" i="1"/>
  <c r="K64" i="5"/>
  <c r="J112" i="1"/>
  <c r="K235" i="5"/>
  <c r="J285" i="1"/>
  <c r="N443" i="1"/>
  <c r="J449" i="1"/>
  <c r="I466" i="1"/>
  <c r="I499" i="1"/>
  <c r="I517" i="1"/>
  <c r="I520" i="1"/>
  <c r="I523" i="1"/>
  <c r="I529" i="1"/>
  <c r="I532" i="1"/>
  <c r="O537" i="5"/>
  <c r="I623" i="1"/>
  <c r="N312" i="6"/>
  <c r="P312" i="6" s="1"/>
  <c r="M312" i="8"/>
  <c r="P312" i="8" s="1"/>
  <c r="P314" i="8"/>
  <c r="O439" i="8"/>
  <c r="K619" i="9"/>
  <c r="K612" i="9"/>
  <c r="K371" i="11"/>
  <c r="I367" i="11"/>
  <c r="K367" i="11" s="1"/>
  <c r="N120" i="13"/>
  <c r="N118" i="13" s="1"/>
  <c r="P122" i="13"/>
  <c r="O49" i="2"/>
  <c r="P57" i="2"/>
  <c r="N102" i="1"/>
  <c r="J108" i="1"/>
  <c r="L122" i="2"/>
  <c r="L120" i="2" s="1"/>
  <c r="K164" i="2"/>
  <c r="K173" i="2"/>
  <c r="N333" i="1"/>
  <c r="I345" i="1"/>
  <c r="I349" i="1"/>
  <c r="J372" i="1"/>
  <c r="N408" i="1"/>
  <c r="L439" i="1"/>
  <c r="J445" i="1"/>
  <c r="I450" i="1"/>
  <c r="K481" i="2"/>
  <c r="J579" i="1"/>
  <c r="K619" i="2"/>
  <c r="J622" i="1"/>
  <c r="J629" i="1"/>
  <c r="J635" i="1"/>
  <c r="N144" i="1"/>
  <c r="J149" i="1"/>
  <c r="J181" i="1"/>
  <c r="I186" i="1"/>
  <c r="L256" i="1"/>
  <c r="J320" i="1"/>
  <c r="L352" i="1"/>
  <c r="N355" i="1"/>
  <c r="J362" i="1"/>
  <c r="J367" i="1"/>
  <c r="J370" i="1"/>
  <c r="J373" i="1"/>
  <c r="K417" i="3"/>
  <c r="K420" i="3"/>
  <c r="K435" i="3"/>
  <c r="J470" i="1"/>
  <c r="J473" i="1"/>
  <c r="J476" i="1"/>
  <c r="J590" i="1"/>
  <c r="J593" i="1"/>
  <c r="J596" i="1"/>
  <c r="N598" i="1"/>
  <c r="N601" i="1"/>
  <c r="J615" i="1"/>
  <c r="J628" i="1"/>
  <c r="J647" i="1"/>
  <c r="O650" i="3"/>
  <c r="N142" i="4"/>
  <c r="N140" i="4" s="1"/>
  <c r="K189" i="5"/>
  <c r="K418" i="5"/>
  <c r="K421" i="5"/>
  <c r="K424" i="5"/>
  <c r="K427" i="5"/>
  <c r="K430" i="5"/>
  <c r="K138" i="6"/>
  <c r="N252" i="6"/>
  <c r="N250" i="6" s="1"/>
  <c r="O533" i="6"/>
  <c r="K593" i="6"/>
  <c r="K615" i="6"/>
  <c r="K630" i="6"/>
  <c r="K633" i="6"/>
  <c r="K108" i="7"/>
  <c r="K111" i="7"/>
  <c r="P122" i="7"/>
  <c r="N312" i="7"/>
  <c r="N310" i="7" s="1"/>
  <c r="K340" i="7"/>
  <c r="K343" i="7"/>
  <c r="O49" i="14"/>
  <c r="M49" i="14"/>
  <c r="P49" i="14" s="1"/>
  <c r="L72" i="1"/>
  <c r="J82" i="1"/>
  <c r="J85" i="1"/>
  <c r="J93" i="1"/>
  <c r="J204" i="1"/>
  <c r="L258" i="1"/>
  <c r="O258" i="1" s="1"/>
  <c r="I309" i="1"/>
  <c r="N31" i="2"/>
  <c r="N29" i="2" s="1"/>
  <c r="N405" i="1"/>
  <c r="I487" i="1"/>
  <c r="K487" i="1" s="1"/>
  <c r="J517" i="1"/>
  <c r="J520" i="1"/>
  <c r="J523" i="1"/>
  <c r="J526" i="1"/>
  <c r="J532" i="1"/>
  <c r="N534" i="1"/>
  <c r="N558" i="1"/>
  <c r="N584" i="1"/>
  <c r="K611" i="2"/>
  <c r="J652" i="1"/>
  <c r="J659" i="1"/>
  <c r="N74" i="1"/>
  <c r="J134" i="1"/>
  <c r="L295" i="1"/>
  <c r="J302" i="1"/>
  <c r="N406" i="1"/>
  <c r="J431" i="1"/>
  <c r="N461" i="1"/>
  <c r="K465" i="3"/>
  <c r="K632" i="3"/>
  <c r="P144" i="4"/>
  <c r="K164" i="4"/>
  <c r="O401" i="4"/>
  <c r="O404" i="4"/>
  <c r="O455" i="4"/>
  <c r="K474" i="4"/>
  <c r="L275" i="5"/>
  <c r="O275" i="5" s="1"/>
  <c r="N33" i="5"/>
  <c r="N13" i="5" s="1"/>
  <c r="K533" i="5"/>
  <c r="J651" i="5"/>
  <c r="N142" i="6"/>
  <c r="N140" i="6" s="1"/>
  <c r="P254" i="6"/>
  <c r="N120" i="7"/>
  <c r="P120" i="7" s="1"/>
  <c r="P45" i="2"/>
  <c r="L57" i="2"/>
  <c r="O57" i="2" s="1"/>
  <c r="M68" i="2"/>
  <c r="P68" i="2" s="1"/>
  <c r="N96" i="2"/>
  <c r="N94" i="2" s="1"/>
  <c r="J174" i="1"/>
  <c r="J242" i="1"/>
  <c r="K249" i="2"/>
  <c r="K264" i="2"/>
  <c r="N292" i="2"/>
  <c r="N290" i="2" s="1"/>
  <c r="K397" i="2"/>
  <c r="K451" i="2"/>
  <c r="K482" i="2"/>
  <c r="I497" i="1"/>
  <c r="N648" i="1"/>
  <c r="L59" i="1"/>
  <c r="J65" i="1"/>
  <c r="M70" i="1"/>
  <c r="K81" i="3"/>
  <c r="K109" i="3"/>
  <c r="K112" i="3"/>
  <c r="J131" i="1"/>
  <c r="K341" i="3"/>
  <c r="O347" i="3"/>
  <c r="J398" i="1"/>
  <c r="N401" i="1"/>
  <c r="K418" i="3"/>
  <c r="K421" i="3"/>
  <c r="K466" i="3"/>
  <c r="O651" i="3"/>
  <c r="N55" i="4"/>
  <c r="N53" i="4" s="1"/>
  <c r="K450" i="4"/>
  <c r="K564" i="4"/>
  <c r="O649" i="4"/>
  <c r="K108" i="5"/>
  <c r="L144" i="5"/>
  <c r="O144" i="5" s="1"/>
  <c r="K200" i="5"/>
  <c r="K265" i="5"/>
  <c r="O564" i="5"/>
  <c r="K633" i="5"/>
  <c r="K92" i="6"/>
  <c r="K173" i="6"/>
  <c r="L294" i="6"/>
  <c r="L292" i="6" s="1"/>
  <c r="K466" i="6"/>
  <c r="K481" i="6"/>
  <c r="K499" i="6"/>
  <c r="K591" i="6"/>
  <c r="K597" i="6"/>
  <c r="K628" i="6"/>
  <c r="N68" i="7"/>
  <c r="N66" i="7" s="1"/>
  <c r="P98" i="7"/>
  <c r="K109" i="7"/>
  <c r="N252" i="7"/>
  <c r="N250" i="7" s="1"/>
  <c r="L294" i="7"/>
  <c r="O294" i="7" s="1"/>
  <c r="K328" i="7"/>
  <c r="O404" i="7"/>
  <c r="P294" i="13"/>
  <c r="M292" i="13"/>
  <c r="P292" i="13" s="1"/>
  <c r="K376" i="7"/>
  <c r="K380" i="7"/>
  <c r="K499" i="7"/>
  <c r="K158" i="8"/>
  <c r="K264" i="8"/>
  <c r="N273" i="8"/>
  <c r="N271" i="8" s="1"/>
  <c r="O352" i="8"/>
  <c r="K376" i="8"/>
  <c r="K631" i="8"/>
  <c r="K345" i="9"/>
  <c r="K349" i="9"/>
  <c r="K423" i="9"/>
  <c r="K429" i="9"/>
  <c r="O435" i="9"/>
  <c r="N33" i="9"/>
  <c r="N13" i="9" s="1"/>
  <c r="O535" i="9"/>
  <c r="N120" i="10"/>
  <c r="N118" i="10" s="1"/>
  <c r="L275" i="10"/>
  <c r="L273" i="10" s="1"/>
  <c r="K591" i="10"/>
  <c r="N644" i="10"/>
  <c r="N640" i="10" s="1"/>
  <c r="N638" i="10" s="1"/>
  <c r="N636" i="10" s="1"/>
  <c r="L45" i="11"/>
  <c r="L43" i="11" s="1"/>
  <c r="L41" i="11" s="1"/>
  <c r="K88" i="11"/>
  <c r="K343" i="11"/>
  <c r="K368" i="11"/>
  <c r="K418" i="11"/>
  <c r="K402" i="12"/>
  <c r="K473" i="12"/>
  <c r="K482" i="12"/>
  <c r="K580" i="12"/>
  <c r="K626" i="12"/>
  <c r="O648" i="12"/>
  <c r="M68" i="13"/>
  <c r="P68" i="13" s="1"/>
  <c r="K173" i="13"/>
  <c r="L314" i="13"/>
  <c r="O314" i="13" s="1"/>
  <c r="K328" i="13"/>
  <c r="K345" i="13"/>
  <c r="K349" i="13"/>
  <c r="K464" i="13"/>
  <c r="K473" i="13"/>
  <c r="K533" i="13"/>
  <c r="O535" i="13"/>
  <c r="K88" i="14"/>
  <c r="M120" i="14"/>
  <c r="P120" i="14" s="1"/>
  <c r="K266" i="14"/>
  <c r="K377" i="14"/>
  <c r="K429" i="14"/>
  <c r="K432" i="14"/>
  <c r="O437" i="14"/>
  <c r="O537" i="14"/>
  <c r="K630" i="17"/>
  <c r="N292" i="21"/>
  <c r="N290" i="21" s="1"/>
  <c r="N536" i="1"/>
  <c r="K649" i="21"/>
  <c r="K88" i="8"/>
  <c r="K265" i="8"/>
  <c r="K341" i="8"/>
  <c r="K88" i="9"/>
  <c r="K109" i="9"/>
  <c r="N312" i="9"/>
  <c r="N310" i="9" s="1"/>
  <c r="O601" i="9"/>
  <c r="N312" i="10"/>
  <c r="N310" i="10" s="1"/>
  <c r="K343" i="10"/>
  <c r="K401" i="10"/>
  <c r="O457" i="10"/>
  <c r="K416" i="11"/>
  <c r="K635" i="11"/>
  <c r="N55" i="12"/>
  <c r="N53" i="12" s="1"/>
  <c r="O354" i="12"/>
  <c r="K474" i="12"/>
  <c r="K425" i="13"/>
  <c r="N96" i="14"/>
  <c r="N94" i="14" s="1"/>
  <c r="L254" i="8"/>
  <c r="L252" i="8" s="1"/>
  <c r="K595" i="8"/>
  <c r="O597" i="8"/>
  <c r="K629" i="8"/>
  <c r="N34" i="9"/>
  <c r="N14" i="9" s="1"/>
  <c r="K380" i="9"/>
  <c r="O385" i="9"/>
  <c r="O533" i="9"/>
  <c r="K547" i="9"/>
  <c r="K88" i="10"/>
  <c r="O597" i="10"/>
  <c r="K80" i="11"/>
  <c r="N120" i="11"/>
  <c r="N118" i="11" s="1"/>
  <c r="K235" i="11"/>
  <c r="K381" i="11"/>
  <c r="K626" i="11"/>
  <c r="K630" i="11"/>
  <c r="K65" i="12"/>
  <c r="K425" i="12"/>
  <c r="K431" i="12"/>
  <c r="K435" i="12"/>
  <c r="L122" i="13"/>
  <c r="O122" i="13" s="1"/>
  <c r="N43" i="14"/>
  <c r="N41" i="14" s="1"/>
  <c r="K64" i="14"/>
  <c r="K80" i="14"/>
  <c r="J109" i="1"/>
  <c r="M224" i="1"/>
  <c r="N279" i="1"/>
  <c r="I285" i="1"/>
  <c r="J481" i="1"/>
  <c r="K270" i="8"/>
  <c r="K618" i="9"/>
  <c r="P144" i="10"/>
  <c r="K186" i="10"/>
  <c r="L294" i="10"/>
  <c r="L292" i="10" s="1"/>
  <c r="O292" i="10" s="1"/>
  <c r="K418" i="10"/>
  <c r="L275" i="11"/>
  <c r="O275" i="11" s="1"/>
  <c r="K81" i="12"/>
  <c r="N222" i="12"/>
  <c r="N220" i="12" s="1"/>
  <c r="L254" i="12"/>
  <c r="O254" i="12" s="1"/>
  <c r="O599" i="12"/>
  <c r="J651" i="12"/>
  <c r="N68" i="13"/>
  <c r="N66" i="13" s="1"/>
  <c r="O385" i="13"/>
  <c r="K397" i="13"/>
  <c r="K401" i="13"/>
  <c r="O406" i="13"/>
  <c r="K417" i="13"/>
  <c r="K431" i="13"/>
  <c r="K435" i="13"/>
  <c r="O568" i="13"/>
  <c r="K573" i="13"/>
  <c r="K580" i="13"/>
  <c r="K632" i="13"/>
  <c r="P70" i="14"/>
  <c r="K158" i="14"/>
  <c r="K229" i="14"/>
  <c r="K235" i="14"/>
  <c r="P275" i="14"/>
  <c r="K421" i="14"/>
  <c r="K427" i="14"/>
  <c r="K497" i="14"/>
  <c r="O535" i="14"/>
  <c r="O566" i="14"/>
  <c r="O353" i="17"/>
  <c r="L33" i="17"/>
  <c r="O33" i="17" s="1"/>
  <c r="K381" i="7"/>
  <c r="K396" i="7"/>
  <c r="K498" i="7"/>
  <c r="O564" i="7"/>
  <c r="N68" i="8"/>
  <c r="N66" i="8" s="1"/>
  <c r="K185" i="8"/>
  <c r="K189" i="8"/>
  <c r="K349" i="8"/>
  <c r="K396" i="8"/>
  <c r="K402" i="8"/>
  <c r="K424" i="8"/>
  <c r="K474" i="8"/>
  <c r="K497" i="8"/>
  <c r="L294" i="9"/>
  <c r="O294" i="9" s="1"/>
  <c r="K341" i="9"/>
  <c r="K368" i="9"/>
  <c r="K377" i="9"/>
  <c r="O380" i="9"/>
  <c r="O383" i="9"/>
  <c r="K401" i="9"/>
  <c r="K455" i="9"/>
  <c r="K465" i="9"/>
  <c r="K635" i="9"/>
  <c r="L144" i="10"/>
  <c r="O144" i="10" s="1"/>
  <c r="K200" i="10"/>
  <c r="K396" i="10"/>
  <c r="K416" i="10"/>
  <c r="K422" i="10"/>
  <c r="O580" i="10"/>
  <c r="K614" i="10"/>
  <c r="K149" i="11"/>
  <c r="L314" i="11"/>
  <c r="L312" i="11" s="1"/>
  <c r="P333" i="11"/>
  <c r="O347" i="11"/>
  <c r="K573" i="11"/>
  <c r="K631" i="11"/>
  <c r="P224" i="12"/>
  <c r="N331" i="12"/>
  <c r="N329" i="12" s="1"/>
  <c r="K341" i="12"/>
  <c r="O347" i="12"/>
  <c r="K368" i="12"/>
  <c r="K398" i="12"/>
  <c r="O401" i="12"/>
  <c r="O404" i="12"/>
  <c r="K481" i="12"/>
  <c r="K533" i="12"/>
  <c r="O535" i="12"/>
  <c r="O584" i="12"/>
  <c r="K648" i="12"/>
  <c r="O649" i="12"/>
  <c r="J671" i="12"/>
  <c r="K189" i="13"/>
  <c r="K429" i="13"/>
  <c r="O537" i="13"/>
  <c r="O582" i="13"/>
  <c r="L70" i="14"/>
  <c r="O70" i="14" s="1"/>
  <c r="K341" i="14"/>
  <c r="O347" i="14"/>
  <c r="K350" i="14"/>
  <c r="K435" i="14"/>
  <c r="K464" i="14"/>
  <c r="M96" i="20"/>
  <c r="P96" i="20" s="1"/>
  <c r="P98" i="20"/>
  <c r="J361" i="1"/>
  <c r="K88" i="15"/>
  <c r="K93" i="15"/>
  <c r="K200" i="15"/>
  <c r="K265" i="15"/>
  <c r="K474" i="15"/>
  <c r="K593" i="15"/>
  <c r="K611" i="15"/>
  <c r="K630" i="15"/>
  <c r="K185" i="16"/>
  <c r="L294" i="16"/>
  <c r="O294" i="16" s="1"/>
  <c r="O337" i="16"/>
  <c r="K368" i="16"/>
  <c r="K424" i="16"/>
  <c r="K427" i="16"/>
  <c r="L122" i="17"/>
  <c r="L120" i="17" s="1"/>
  <c r="L144" i="17"/>
  <c r="L142" i="17" s="1"/>
  <c r="L140" i="17" s="1"/>
  <c r="K219" i="17"/>
  <c r="O385" i="17"/>
  <c r="O566" i="17"/>
  <c r="K593" i="17"/>
  <c r="N120" i="18"/>
  <c r="N118" i="18" s="1"/>
  <c r="L144" i="18"/>
  <c r="L142" i="18" s="1"/>
  <c r="O142" i="18" s="1"/>
  <c r="N273" i="18"/>
  <c r="N271" i="18" s="1"/>
  <c r="K345" i="18"/>
  <c r="L34" i="18"/>
  <c r="K398" i="18"/>
  <c r="K464" i="18"/>
  <c r="K498" i="18"/>
  <c r="O537" i="18"/>
  <c r="K593" i="18"/>
  <c r="N222" i="19"/>
  <c r="P222" i="19" s="1"/>
  <c r="K616" i="19"/>
  <c r="P70" i="20"/>
  <c r="K81" i="20"/>
  <c r="N96" i="20"/>
  <c r="N94" i="20" s="1"/>
  <c r="N252" i="20"/>
  <c r="N250" i="20" s="1"/>
  <c r="N331" i="20"/>
  <c r="N329" i="20" s="1"/>
  <c r="K380" i="20"/>
  <c r="O385" i="20"/>
  <c r="K419" i="20"/>
  <c r="K425" i="20"/>
  <c r="K431" i="20"/>
  <c r="K435" i="20"/>
  <c r="K482" i="20"/>
  <c r="O535" i="20"/>
  <c r="O580" i="20"/>
  <c r="K625" i="20"/>
  <c r="O651" i="20"/>
  <c r="K109" i="21"/>
  <c r="K340" i="21"/>
  <c r="K396" i="21"/>
  <c r="K402" i="21"/>
  <c r="K416" i="21"/>
  <c r="K430" i="21"/>
  <c r="O439" i="21"/>
  <c r="K473" i="21"/>
  <c r="K482" i="21"/>
  <c r="O551" i="21"/>
  <c r="O566" i="21"/>
  <c r="O584" i="21"/>
  <c r="K632" i="21"/>
  <c r="N644" i="21"/>
  <c r="N640" i="21" s="1"/>
  <c r="N638" i="21" s="1"/>
  <c r="N636" i="21" s="1"/>
  <c r="K345" i="15"/>
  <c r="K380" i="15"/>
  <c r="O385" i="15"/>
  <c r="K397" i="15"/>
  <c r="K455" i="15"/>
  <c r="O533" i="15"/>
  <c r="K631" i="15"/>
  <c r="N120" i="16"/>
  <c r="N118" i="16" s="1"/>
  <c r="O437" i="16"/>
  <c r="K424" i="17"/>
  <c r="N312" i="18"/>
  <c r="N310" i="18" s="1"/>
  <c r="K419" i="18"/>
  <c r="K422" i="18"/>
  <c r="O49" i="19"/>
  <c r="L98" i="19"/>
  <c r="O98" i="19" s="1"/>
  <c r="K372" i="19"/>
  <c r="K381" i="19"/>
  <c r="K421" i="19"/>
  <c r="K464" i="19"/>
  <c r="K473" i="19"/>
  <c r="K482" i="19"/>
  <c r="K497" i="19"/>
  <c r="K117" i="20"/>
  <c r="P224" i="20"/>
  <c r="K270" i="20"/>
  <c r="N312" i="20"/>
  <c r="N310" i="20" s="1"/>
  <c r="K623" i="20"/>
  <c r="N120" i="15"/>
  <c r="N118" i="15" s="1"/>
  <c r="K219" i="15"/>
  <c r="K497" i="15"/>
  <c r="M292" i="16"/>
  <c r="P292" i="16" s="1"/>
  <c r="K419" i="16"/>
  <c r="K111" i="17"/>
  <c r="O564" i="17"/>
  <c r="L122" i="18"/>
  <c r="O122" i="18" s="1"/>
  <c r="N222" i="18"/>
  <c r="N220" i="18" s="1"/>
  <c r="K474" i="18"/>
  <c r="K482" i="18"/>
  <c r="K628" i="18"/>
  <c r="J651" i="18"/>
  <c r="M292" i="19"/>
  <c r="P292" i="19" s="1"/>
  <c r="K422" i="19"/>
  <c r="O437" i="19"/>
  <c r="J671" i="19"/>
  <c r="N32" i="20"/>
  <c r="N30" i="20" s="1"/>
  <c r="K398" i="20"/>
  <c r="K621" i="20"/>
  <c r="K633" i="20"/>
  <c r="P70" i="15"/>
  <c r="O401" i="15"/>
  <c r="O455" i="16"/>
  <c r="N96" i="17"/>
  <c r="N94" i="17" s="1"/>
  <c r="K149" i="17"/>
  <c r="N292" i="17"/>
  <c r="N290" i="17" s="1"/>
  <c r="K427" i="17"/>
  <c r="K450" i="17"/>
  <c r="K481" i="17"/>
  <c r="P224" i="18"/>
  <c r="K229" i="18"/>
  <c r="K341" i="18"/>
  <c r="K380" i="18"/>
  <c r="K423" i="18"/>
  <c r="K376" i="19"/>
  <c r="K380" i="19"/>
  <c r="K612" i="19"/>
  <c r="K158" i="20"/>
  <c r="K235" i="20"/>
  <c r="K343" i="20"/>
  <c r="O349" i="20"/>
  <c r="K375" i="20"/>
  <c r="K396" i="20"/>
  <c r="K402" i="20"/>
  <c r="K418" i="20"/>
  <c r="O439" i="20"/>
  <c r="K450" i="20"/>
  <c r="O564" i="20"/>
  <c r="K631" i="20"/>
  <c r="K219" i="21"/>
  <c r="L275" i="21"/>
  <c r="O275" i="21" s="1"/>
  <c r="K345" i="21"/>
  <c r="K349" i="21"/>
  <c r="K420" i="21"/>
  <c r="K426" i="21"/>
  <c r="K429" i="21"/>
  <c r="K432" i="21"/>
  <c r="O455" i="21"/>
  <c r="K466" i="21"/>
  <c r="K498" i="21"/>
  <c r="O580" i="21"/>
  <c r="K591" i="21"/>
  <c r="K620" i="21"/>
  <c r="O49" i="15"/>
  <c r="L70" i="15"/>
  <c r="O70" i="15" s="1"/>
  <c r="L144" i="15"/>
  <c r="O144" i="15" s="1"/>
  <c r="K158" i="15"/>
  <c r="K173" i="15"/>
  <c r="K216" i="15"/>
  <c r="K267" i="15"/>
  <c r="K343" i="15"/>
  <c r="O349" i="15"/>
  <c r="K381" i="15"/>
  <c r="K396" i="15"/>
  <c r="O459" i="15"/>
  <c r="K464" i="15"/>
  <c r="K473" i="15"/>
  <c r="O352" i="16"/>
  <c r="K466" i="16"/>
  <c r="K481" i="16"/>
  <c r="K629" i="16"/>
  <c r="K133" i="17"/>
  <c r="K200" i="17"/>
  <c r="L254" i="17"/>
  <c r="L252" i="17" s="1"/>
  <c r="L250" i="17" s="1"/>
  <c r="K482" i="17"/>
  <c r="O582" i="17"/>
  <c r="K83" i="18"/>
  <c r="K138" i="18"/>
  <c r="L294" i="18"/>
  <c r="O294" i="18" s="1"/>
  <c r="K350" i="18"/>
  <c r="K429" i="18"/>
  <c r="K449" i="18"/>
  <c r="K613" i="18"/>
  <c r="K65" i="19"/>
  <c r="K81" i="19"/>
  <c r="K84" i="19"/>
  <c r="K285" i="19"/>
  <c r="O385" i="19"/>
  <c r="K397" i="19"/>
  <c r="K401" i="19"/>
  <c r="O406" i="19"/>
  <c r="K420" i="19"/>
  <c r="K426" i="19"/>
  <c r="K429" i="19"/>
  <c r="O435" i="19"/>
  <c r="K547" i="19"/>
  <c r="L57" i="20"/>
  <c r="L55" i="20" s="1"/>
  <c r="L53" i="20" s="1"/>
  <c r="O74" i="20"/>
  <c r="K80" i="20"/>
  <c r="K83" i="20"/>
  <c r="K200" i="20"/>
  <c r="K264" i="20"/>
  <c r="K341" i="20"/>
  <c r="K497" i="20"/>
  <c r="K375" i="21"/>
  <c r="K381" i="21"/>
  <c r="O401" i="21"/>
  <c r="O404" i="21"/>
  <c r="K421" i="21"/>
  <c r="K618" i="21"/>
  <c r="K628" i="21"/>
  <c r="P68" i="6"/>
  <c r="M66" i="6"/>
  <c r="P66" i="6" s="1"/>
  <c r="L318" i="1"/>
  <c r="O318" i="1" s="1"/>
  <c r="I341" i="1"/>
  <c r="I344" i="1"/>
  <c r="K344" i="1" s="1"/>
  <c r="N353" i="1"/>
  <c r="I398" i="1"/>
  <c r="I422" i="1"/>
  <c r="J465" i="1"/>
  <c r="I469" i="1"/>
  <c r="K469" i="1" s="1"/>
  <c r="I472" i="1"/>
  <c r="K472" i="1" s="1"/>
  <c r="I475" i="1"/>
  <c r="K475" i="1" s="1"/>
  <c r="I478" i="1"/>
  <c r="K478" i="1" s="1"/>
  <c r="I493" i="1"/>
  <c r="K493" i="1" s="1"/>
  <c r="I505" i="1"/>
  <c r="K505" i="1" s="1"/>
  <c r="I508" i="1"/>
  <c r="K508" i="1" s="1"/>
  <c r="L581" i="1"/>
  <c r="O581" i="1" s="1"/>
  <c r="N120" i="2"/>
  <c r="N118" i="2" s="1"/>
  <c r="N142" i="2"/>
  <c r="N140" i="2" s="1"/>
  <c r="K219" i="2"/>
  <c r="K265" i="2"/>
  <c r="L275" i="2"/>
  <c r="O275" i="2" s="1"/>
  <c r="K340" i="2"/>
  <c r="O354" i="2"/>
  <c r="O401" i="2"/>
  <c r="K416" i="2"/>
  <c r="K419" i="2"/>
  <c r="K422" i="2"/>
  <c r="K425" i="2"/>
  <c r="K428" i="2"/>
  <c r="K431" i="2"/>
  <c r="K435" i="2"/>
  <c r="K450" i="2"/>
  <c r="K466" i="2"/>
  <c r="K533" i="2"/>
  <c r="J631" i="1"/>
  <c r="K634" i="2"/>
  <c r="K649" i="2"/>
  <c r="K83" i="3"/>
  <c r="K93" i="3"/>
  <c r="L144" i="3"/>
  <c r="O144" i="3" s="1"/>
  <c r="K199" i="3"/>
  <c r="L314" i="3"/>
  <c r="L312" i="3" s="1"/>
  <c r="L310" i="3" s="1"/>
  <c r="O310" i="3" s="1"/>
  <c r="O337" i="3"/>
  <c r="K368" i="3"/>
  <c r="K396" i="3"/>
  <c r="O401" i="3"/>
  <c r="L98" i="5"/>
  <c r="K635" i="5"/>
  <c r="J671" i="5"/>
  <c r="P275" i="5"/>
  <c r="M273" i="5"/>
  <c r="M271" i="5" s="1"/>
  <c r="P271" i="5" s="1"/>
  <c r="P275" i="18"/>
  <c r="M273" i="18"/>
  <c r="P273" i="18" s="1"/>
  <c r="I176" i="1"/>
  <c r="I185" i="1"/>
  <c r="I189" i="1"/>
  <c r="I229" i="1"/>
  <c r="I235" i="1"/>
  <c r="I289" i="1"/>
  <c r="M333" i="1"/>
  <c r="I490" i="1"/>
  <c r="K490" i="1" s="1"/>
  <c r="I509" i="1"/>
  <c r="K509" i="1" s="1"/>
  <c r="I512" i="1"/>
  <c r="K512" i="1" s="1"/>
  <c r="N252" i="2"/>
  <c r="N250" i="2" s="1"/>
  <c r="K309" i="2"/>
  <c r="K349" i="2"/>
  <c r="K483" i="2"/>
  <c r="K487" i="2"/>
  <c r="K491" i="2"/>
  <c r="K495" i="2"/>
  <c r="O671" i="2"/>
  <c r="K186" i="3"/>
  <c r="N222" i="3"/>
  <c r="N220" i="3" s="1"/>
  <c r="O384" i="3"/>
  <c r="O598" i="8"/>
  <c r="L31" i="8"/>
  <c r="L11" i="8" s="1"/>
  <c r="O11" i="8" s="1"/>
  <c r="I367" i="9"/>
  <c r="K367" i="9" s="1"/>
  <c r="K371" i="9"/>
  <c r="N68" i="10"/>
  <c r="N66" i="10" s="1"/>
  <c r="N26" i="10"/>
  <c r="N16" i="10" s="1"/>
  <c r="M68" i="7"/>
  <c r="P68" i="7" s="1"/>
  <c r="P70" i="7"/>
  <c r="L46" i="1"/>
  <c r="L58" i="1"/>
  <c r="I249" i="1"/>
  <c r="L255" i="1"/>
  <c r="K402" i="1"/>
  <c r="I417" i="1"/>
  <c r="K417" i="1" s="1"/>
  <c r="I429" i="1"/>
  <c r="N455" i="1"/>
  <c r="I470" i="1"/>
  <c r="K470" i="1" s="1"/>
  <c r="I479" i="1"/>
  <c r="K479" i="1" s="1"/>
  <c r="I502" i="1"/>
  <c r="K502" i="1" s="1"/>
  <c r="I506" i="1"/>
  <c r="K506" i="1" s="1"/>
  <c r="L566" i="1"/>
  <c r="O566" i="1" s="1"/>
  <c r="I628" i="1"/>
  <c r="L98" i="2"/>
  <c r="O98" i="2" s="1"/>
  <c r="N222" i="2"/>
  <c r="P222" i="2" s="1"/>
  <c r="N312" i="2"/>
  <c r="N310" i="2" s="1"/>
  <c r="O337" i="2"/>
  <c r="O352" i="2"/>
  <c r="K376" i="2"/>
  <c r="O435" i="2"/>
  <c r="N582" i="1"/>
  <c r="O601" i="2"/>
  <c r="K617" i="2"/>
  <c r="K625" i="2"/>
  <c r="K64" i="3"/>
  <c r="P98" i="3"/>
  <c r="P122" i="3"/>
  <c r="L224" i="3"/>
  <c r="O224" i="3" s="1"/>
  <c r="K285" i="3"/>
  <c r="L333" i="3"/>
  <c r="O333" i="3" s="1"/>
  <c r="K372" i="3"/>
  <c r="O385" i="3"/>
  <c r="K397" i="3"/>
  <c r="K401" i="3"/>
  <c r="K423" i="3"/>
  <c r="K450" i="7"/>
  <c r="M222" i="14"/>
  <c r="P224" i="14"/>
  <c r="O458" i="14"/>
  <c r="L33" i="14"/>
  <c r="O33" i="14" s="1"/>
  <c r="I65" i="1"/>
  <c r="I215" i="1"/>
  <c r="L298" i="1"/>
  <c r="O298" i="1" s="1"/>
  <c r="I304" i="1"/>
  <c r="L349" i="1"/>
  <c r="L456" i="1"/>
  <c r="O456" i="1" s="1"/>
  <c r="L459" i="1"/>
  <c r="I464" i="1"/>
  <c r="I467" i="1"/>
  <c r="K467" i="1" s="1"/>
  <c r="I503" i="1"/>
  <c r="K503" i="1" s="1"/>
  <c r="M120" i="2"/>
  <c r="M118" i="2" s="1"/>
  <c r="L224" i="2"/>
  <c r="L222" i="2" s="1"/>
  <c r="N273" i="2"/>
  <c r="P273" i="2" s="1"/>
  <c r="L294" i="2"/>
  <c r="L292" i="2" s="1"/>
  <c r="K328" i="2"/>
  <c r="J413" i="1"/>
  <c r="O457" i="2"/>
  <c r="K547" i="2"/>
  <c r="O580" i="2"/>
  <c r="J612" i="1"/>
  <c r="J673" i="1"/>
  <c r="O74" i="3"/>
  <c r="M252" i="3"/>
  <c r="L99" i="1"/>
  <c r="I113" i="1"/>
  <c r="I164" i="1"/>
  <c r="I173" i="1"/>
  <c r="I267" i="1"/>
  <c r="I343" i="1"/>
  <c r="I346" i="1"/>
  <c r="K346" i="1" s="1"/>
  <c r="I380" i="1"/>
  <c r="I484" i="1"/>
  <c r="K484" i="1" s="1"/>
  <c r="I510" i="1"/>
  <c r="K510" i="1" s="1"/>
  <c r="I514" i="1"/>
  <c r="K514" i="1" s="1"/>
  <c r="L551" i="1"/>
  <c r="L554" i="1"/>
  <c r="O554" i="1" s="1"/>
  <c r="I564" i="1"/>
  <c r="I573" i="1"/>
  <c r="L70" i="2"/>
  <c r="O70" i="2" s="1"/>
  <c r="K267" i="2"/>
  <c r="O347" i="2"/>
  <c r="K350" i="2"/>
  <c r="O380" i="2"/>
  <c r="K418" i="2"/>
  <c r="K421" i="2"/>
  <c r="K424" i="2"/>
  <c r="K427" i="2"/>
  <c r="K430" i="2"/>
  <c r="K474" i="2"/>
  <c r="O599" i="2"/>
  <c r="J618" i="1"/>
  <c r="K630" i="2"/>
  <c r="L57" i="3"/>
  <c r="L55" i="3" s="1"/>
  <c r="L53" i="3" s="1"/>
  <c r="K65" i="3"/>
  <c r="M74" i="3"/>
  <c r="L122" i="3"/>
  <c r="O122" i="3" s="1"/>
  <c r="K149" i="3"/>
  <c r="K158" i="3"/>
  <c r="K189" i="3"/>
  <c r="L254" i="3"/>
  <c r="O254" i="3" s="1"/>
  <c r="P275" i="3"/>
  <c r="N312" i="3"/>
  <c r="N310" i="3" s="1"/>
  <c r="K343" i="3"/>
  <c r="K381" i="3"/>
  <c r="K419" i="3"/>
  <c r="K431" i="3"/>
  <c r="L32" i="4"/>
  <c r="L30" i="4" s="1"/>
  <c r="K112" i="5"/>
  <c r="M222" i="5"/>
  <c r="M22" i="5"/>
  <c r="M12" i="5" s="1"/>
  <c r="P224" i="5"/>
  <c r="M292" i="5"/>
  <c r="P292" i="5" s="1"/>
  <c r="P294" i="5"/>
  <c r="K427" i="3"/>
  <c r="O564" i="3"/>
  <c r="P98" i="4"/>
  <c r="K426" i="4"/>
  <c r="K432" i="4"/>
  <c r="N34" i="4"/>
  <c r="N14" i="4" s="1"/>
  <c r="K619" i="4"/>
  <c r="N644" i="4"/>
  <c r="N640" i="4" s="1"/>
  <c r="N638" i="4" s="1"/>
  <c r="N636" i="4" s="1"/>
  <c r="K93" i="5"/>
  <c r="N273" i="5"/>
  <c r="N271" i="5" s="1"/>
  <c r="N292" i="5"/>
  <c r="N290" i="5" s="1"/>
  <c r="I367" i="5"/>
  <c r="K367" i="5" s="1"/>
  <c r="K370" i="5"/>
  <c r="K376" i="5"/>
  <c r="K265" i="6"/>
  <c r="K285" i="6"/>
  <c r="N292" i="6"/>
  <c r="N290" i="6" s="1"/>
  <c r="L314" i="6"/>
  <c r="O314" i="6" s="1"/>
  <c r="K380" i="6"/>
  <c r="O385" i="6"/>
  <c r="K397" i="6"/>
  <c r="K417" i="6"/>
  <c r="K423" i="6"/>
  <c r="K429" i="6"/>
  <c r="K455" i="6"/>
  <c r="K665" i="6"/>
  <c r="N26" i="7"/>
  <c r="N16" i="7" s="1"/>
  <c r="K349" i="7"/>
  <c r="K375" i="7"/>
  <c r="K474" i="7"/>
  <c r="O568" i="7"/>
  <c r="P254" i="11"/>
  <c r="M252" i="11"/>
  <c r="P252" i="11" s="1"/>
  <c r="N120" i="4"/>
  <c r="N118" i="4" s="1"/>
  <c r="N252" i="4"/>
  <c r="N250" i="4" s="1"/>
  <c r="K380" i="4"/>
  <c r="O385" i="4"/>
  <c r="K421" i="4"/>
  <c r="K427" i="4"/>
  <c r="K482" i="4"/>
  <c r="K533" i="4"/>
  <c r="N31" i="4"/>
  <c r="N29" i="4" s="1"/>
  <c r="K633" i="4"/>
  <c r="N55" i="5"/>
  <c r="N53" i="5" s="1"/>
  <c r="M250" i="5"/>
  <c r="N252" i="5"/>
  <c r="P252" i="5" s="1"/>
  <c r="K497" i="5"/>
  <c r="K621" i="5"/>
  <c r="K623" i="5"/>
  <c r="M43" i="6"/>
  <c r="M41" i="6" s="1"/>
  <c r="O49" i="6"/>
  <c r="K158" i="6"/>
  <c r="K612" i="6"/>
  <c r="K632" i="6"/>
  <c r="O49" i="7"/>
  <c r="O337" i="7"/>
  <c r="O437" i="7"/>
  <c r="K464" i="7"/>
  <c r="K597" i="7"/>
  <c r="O599" i="7"/>
  <c r="K629" i="7"/>
  <c r="K635" i="7"/>
  <c r="N252" i="8"/>
  <c r="N250" i="8" s="1"/>
  <c r="P250" i="8" s="1"/>
  <c r="P254" i="8"/>
  <c r="N43" i="10"/>
  <c r="P43" i="10" s="1"/>
  <c r="P45" i="10"/>
  <c r="M271" i="12"/>
  <c r="K369" i="12"/>
  <c r="I367" i="12"/>
  <c r="K367" i="12" s="1"/>
  <c r="K497" i="3"/>
  <c r="K111" i="5"/>
  <c r="K176" i="5"/>
  <c r="K432" i="5"/>
  <c r="K189" i="6"/>
  <c r="K199" i="6"/>
  <c r="N222" i="6"/>
  <c r="N220" i="6" s="1"/>
  <c r="K229" i="6"/>
  <c r="K112" i="7"/>
  <c r="K149" i="7"/>
  <c r="K158" i="7"/>
  <c r="K199" i="7"/>
  <c r="N222" i="7"/>
  <c r="N220" i="7" s="1"/>
  <c r="N273" i="7"/>
  <c r="N271" i="7" s="1"/>
  <c r="N292" i="7"/>
  <c r="N290" i="7" s="1"/>
  <c r="K370" i="7"/>
  <c r="K465" i="7"/>
  <c r="K560" i="7"/>
  <c r="O566" i="7"/>
  <c r="O254" i="13"/>
  <c r="K450" i="3"/>
  <c r="O455" i="3"/>
  <c r="K473" i="3"/>
  <c r="K593" i="3"/>
  <c r="O601" i="3"/>
  <c r="K149" i="4"/>
  <c r="K158" i="4"/>
  <c r="K229" i="4"/>
  <c r="K235" i="4"/>
  <c r="N33" i="4"/>
  <c r="N13" i="4" s="1"/>
  <c r="K425" i="4"/>
  <c r="O566" i="4"/>
  <c r="K649" i="4"/>
  <c r="K109" i="5"/>
  <c r="P144" i="5"/>
  <c r="K149" i="5"/>
  <c r="K266" i="5"/>
  <c r="N331" i="5"/>
  <c r="N329" i="5" s="1"/>
  <c r="K398" i="5"/>
  <c r="O535" i="5"/>
  <c r="K632" i="5"/>
  <c r="K649" i="5"/>
  <c r="L45" i="6"/>
  <c r="L43" i="6" s="1"/>
  <c r="L41" i="6" s="1"/>
  <c r="L57" i="6"/>
  <c r="O57" i="6" s="1"/>
  <c r="N96" i="6"/>
  <c r="N94" i="6" s="1"/>
  <c r="L224" i="6"/>
  <c r="L222" i="6" s="1"/>
  <c r="K375" i="6"/>
  <c r="K396" i="6"/>
  <c r="O439" i="6"/>
  <c r="K450" i="6"/>
  <c r="O537" i="6"/>
  <c r="O582" i="6"/>
  <c r="K589" i="6"/>
  <c r="K595" i="6"/>
  <c r="K613" i="6"/>
  <c r="K164" i="7"/>
  <c r="K173" i="7"/>
  <c r="L275" i="7"/>
  <c r="O275" i="7" s="1"/>
  <c r="L333" i="7"/>
  <c r="L331" i="7" s="1"/>
  <c r="L329" i="7" s="1"/>
  <c r="O347" i="7"/>
  <c r="O380" i="7"/>
  <c r="N33" i="7"/>
  <c r="N13" i="7" s="1"/>
  <c r="K473" i="7"/>
  <c r="O533" i="7"/>
  <c r="K547" i="7"/>
  <c r="O584" i="7"/>
  <c r="K589" i="7"/>
  <c r="K595" i="7"/>
  <c r="O597" i="7"/>
  <c r="K633" i="7"/>
  <c r="N96" i="9"/>
  <c r="N94" i="9" s="1"/>
  <c r="N34" i="12"/>
  <c r="N14" i="12" s="1"/>
  <c r="K189" i="4"/>
  <c r="L294" i="4"/>
  <c r="O406" i="4"/>
  <c r="O564" i="4"/>
  <c r="K597" i="4"/>
  <c r="O599" i="4"/>
  <c r="K632" i="4"/>
  <c r="K249" i="5"/>
  <c r="P333" i="5"/>
  <c r="K345" i="5"/>
  <c r="K349" i="5"/>
  <c r="O354" i="5"/>
  <c r="K372" i="5"/>
  <c r="K396" i="5"/>
  <c r="O533" i="5"/>
  <c r="O601" i="5"/>
  <c r="K630" i="5"/>
  <c r="P98" i="6"/>
  <c r="K109" i="6"/>
  <c r="K112" i="6"/>
  <c r="K200" i="6"/>
  <c r="K289" i="6"/>
  <c r="O437" i="6"/>
  <c r="O535" i="6"/>
  <c r="O580" i="6"/>
  <c r="K649" i="6"/>
  <c r="K92" i="7"/>
  <c r="L98" i="7"/>
  <c r="L96" i="7" s="1"/>
  <c r="K110" i="7"/>
  <c r="K113" i="7"/>
  <c r="L144" i="7"/>
  <c r="L142" i="7" s="1"/>
  <c r="O142" i="7" s="1"/>
  <c r="K345" i="7"/>
  <c r="K418" i="7"/>
  <c r="K481" i="7"/>
  <c r="K551" i="7"/>
  <c r="O553" i="7"/>
  <c r="P49" i="8"/>
  <c r="M43" i="8"/>
  <c r="M41" i="8" s="1"/>
  <c r="P294" i="8"/>
  <c r="M292" i="8"/>
  <c r="K625" i="10"/>
  <c r="K626" i="10"/>
  <c r="K620" i="10"/>
  <c r="L33" i="12"/>
  <c r="O33" i="12" s="1"/>
  <c r="O438" i="12"/>
  <c r="P45" i="14"/>
  <c r="L314" i="8"/>
  <c r="L312" i="8" s="1"/>
  <c r="O312" i="8" s="1"/>
  <c r="K370" i="8"/>
  <c r="K449" i="8"/>
  <c r="O533" i="8"/>
  <c r="O564" i="8"/>
  <c r="O582" i="8"/>
  <c r="M120" i="9"/>
  <c r="M118" i="9" s="1"/>
  <c r="L314" i="9"/>
  <c r="L333" i="9"/>
  <c r="O333" i="9" s="1"/>
  <c r="K422" i="9"/>
  <c r="K428" i="9"/>
  <c r="K435" i="9"/>
  <c r="K349" i="10"/>
  <c r="O354" i="10"/>
  <c r="K424" i="10"/>
  <c r="O435" i="10"/>
  <c r="N33" i="10"/>
  <c r="N13" i="10" s="1"/>
  <c r="K229" i="11"/>
  <c r="K424" i="11"/>
  <c r="O435" i="11"/>
  <c r="K595" i="11"/>
  <c r="O597" i="11"/>
  <c r="K328" i="12"/>
  <c r="O383" i="12"/>
  <c r="N32" i="12"/>
  <c r="N30" i="12" s="1"/>
  <c r="K591" i="12"/>
  <c r="K597" i="12"/>
  <c r="K419" i="13"/>
  <c r="K422" i="13"/>
  <c r="K84" i="14"/>
  <c r="N222" i="14"/>
  <c r="N220" i="14" s="1"/>
  <c r="K285" i="14"/>
  <c r="K419" i="14"/>
  <c r="K425" i="14"/>
  <c r="K431" i="14"/>
  <c r="L31" i="14"/>
  <c r="L29" i="14" s="1"/>
  <c r="P294" i="15"/>
  <c r="M292" i="15"/>
  <c r="P292" i="15" s="1"/>
  <c r="K401" i="8"/>
  <c r="K421" i="8"/>
  <c r="N273" i="9"/>
  <c r="N271" i="9" s="1"/>
  <c r="K397" i="9"/>
  <c r="K84" i="10"/>
  <c r="K92" i="10"/>
  <c r="K110" i="10"/>
  <c r="N252" i="10"/>
  <c r="N250" i="10" s="1"/>
  <c r="N273" i="10"/>
  <c r="N271" i="10" s="1"/>
  <c r="P271" i="10" s="1"/>
  <c r="O349" i="10"/>
  <c r="K430" i="10"/>
  <c r="K449" i="10"/>
  <c r="K630" i="10"/>
  <c r="O49" i="11"/>
  <c r="K110" i="11"/>
  <c r="K113" i="11"/>
  <c r="L224" i="11"/>
  <c r="O224" i="11" s="1"/>
  <c r="L254" i="11"/>
  <c r="N312" i="11"/>
  <c r="N310" i="11" s="1"/>
  <c r="N331" i="11"/>
  <c r="N329" i="11" s="1"/>
  <c r="K419" i="11"/>
  <c r="K422" i="11"/>
  <c r="K430" i="11"/>
  <c r="K449" i="11"/>
  <c r="K466" i="11"/>
  <c r="K482" i="11"/>
  <c r="K593" i="11"/>
  <c r="K612" i="11"/>
  <c r="K616" i="11"/>
  <c r="L45" i="12"/>
  <c r="L43" i="12" s="1"/>
  <c r="L41" i="12" s="1"/>
  <c r="N68" i="12"/>
  <c r="N66" i="12" s="1"/>
  <c r="N120" i="12"/>
  <c r="N118" i="12" s="1"/>
  <c r="M292" i="12"/>
  <c r="P292" i="12" s="1"/>
  <c r="O349" i="12"/>
  <c r="O564" i="12"/>
  <c r="O597" i="12"/>
  <c r="K377" i="13"/>
  <c r="K423" i="13"/>
  <c r="K595" i="13"/>
  <c r="N644" i="13"/>
  <c r="N640" i="13" s="1"/>
  <c r="N638" i="13" s="1"/>
  <c r="N636" i="13" s="1"/>
  <c r="N120" i="14"/>
  <c r="N118" i="14" s="1"/>
  <c r="N273" i="14"/>
  <c r="N271" i="14" s="1"/>
  <c r="N292" i="14"/>
  <c r="N290" i="14" s="1"/>
  <c r="K328" i="14"/>
  <c r="K375" i="14"/>
  <c r="O385" i="14"/>
  <c r="K397" i="14"/>
  <c r="O439" i="14"/>
  <c r="O564" i="14"/>
  <c r="O584" i="14"/>
  <c r="K619" i="14"/>
  <c r="K341" i="15"/>
  <c r="I367" i="15"/>
  <c r="K367" i="15" s="1"/>
  <c r="J651" i="7"/>
  <c r="K65" i="8"/>
  <c r="K80" i="8"/>
  <c r="K83" i="8"/>
  <c r="K450" i="8"/>
  <c r="O537" i="8"/>
  <c r="P144" i="9"/>
  <c r="K149" i="9"/>
  <c r="K158" i="9"/>
  <c r="L275" i="9"/>
  <c r="L273" i="9" s="1"/>
  <c r="K482" i="9"/>
  <c r="J671" i="9"/>
  <c r="M312" i="10"/>
  <c r="P312" i="10" s="1"/>
  <c r="O337" i="10"/>
  <c r="K397" i="10"/>
  <c r="K428" i="10"/>
  <c r="K450" i="10"/>
  <c r="O533" i="10"/>
  <c r="P144" i="11"/>
  <c r="K614" i="11"/>
  <c r="K622" i="11"/>
  <c r="L70" i="12"/>
  <c r="O70" i="12" s="1"/>
  <c r="K376" i="12"/>
  <c r="K450" i="12"/>
  <c r="N96" i="13"/>
  <c r="N94" i="13" s="1"/>
  <c r="K199" i="13"/>
  <c r="K482" i="13"/>
  <c r="K499" i="13"/>
  <c r="O555" i="13"/>
  <c r="K560" i="13"/>
  <c r="K199" i="14"/>
  <c r="P294" i="14"/>
  <c r="K417" i="14"/>
  <c r="K423" i="14"/>
  <c r="K618" i="14"/>
  <c r="K611" i="14"/>
  <c r="K375" i="15"/>
  <c r="O337" i="8"/>
  <c r="O401" i="8"/>
  <c r="K425" i="8"/>
  <c r="O437" i="8"/>
  <c r="K498" i="8"/>
  <c r="K375" i="9"/>
  <c r="K185" i="10"/>
  <c r="K201" i="10"/>
  <c r="M252" i="10"/>
  <c r="P252" i="10" s="1"/>
  <c r="N292" i="10"/>
  <c r="N290" i="10" s="1"/>
  <c r="O584" i="10"/>
  <c r="K270" i="11"/>
  <c r="N273" i="11"/>
  <c r="N271" i="11" s="1"/>
  <c r="L333" i="11"/>
  <c r="O333" i="11" s="1"/>
  <c r="K340" i="11"/>
  <c r="O380" i="11"/>
  <c r="K401" i="11"/>
  <c r="O406" i="11"/>
  <c r="K431" i="11"/>
  <c r="K435" i="11"/>
  <c r="K533" i="11"/>
  <c r="O584" i="11"/>
  <c r="J651" i="11"/>
  <c r="M222" i="12"/>
  <c r="M220" i="12" s="1"/>
  <c r="K616" i="12"/>
  <c r="K634" i="12"/>
  <c r="N222" i="13"/>
  <c r="P222" i="13" s="1"/>
  <c r="M252" i="13"/>
  <c r="K375" i="13"/>
  <c r="K164" i="14"/>
  <c r="K267" i="14"/>
  <c r="M273" i="14"/>
  <c r="N312" i="14"/>
  <c r="N310" i="14" s="1"/>
  <c r="O435" i="14"/>
  <c r="P333" i="15"/>
  <c r="M331" i="15"/>
  <c r="M329" i="15" s="1"/>
  <c r="K416" i="15"/>
  <c r="K430" i="15"/>
  <c r="O439" i="15"/>
  <c r="K450" i="15"/>
  <c r="P98" i="16"/>
  <c r="M96" i="16"/>
  <c r="P96" i="16" s="1"/>
  <c r="L98" i="8"/>
  <c r="O98" i="8" s="1"/>
  <c r="K132" i="8"/>
  <c r="K149" i="8"/>
  <c r="K219" i="8"/>
  <c r="K266" i="8"/>
  <c r="M337" i="8"/>
  <c r="M26" i="8" s="1"/>
  <c r="O354" i="8"/>
  <c r="K432" i="8"/>
  <c r="O435" i="8"/>
  <c r="K481" i="8"/>
  <c r="O568" i="8"/>
  <c r="K573" i="8"/>
  <c r="K630" i="8"/>
  <c r="O102" i="9"/>
  <c r="K108" i="9"/>
  <c r="L254" i="9"/>
  <c r="L252" i="9" s="1"/>
  <c r="P333" i="9"/>
  <c r="O347" i="9"/>
  <c r="K350" i="9"/>
  <c r="O404" i="9"/>
  <c r="K418" i="9"/>
  <c r="K424" i="9"/>
  <c r="K430" i="9"/>
  <c r="O455" i="9"/>
  <c r="O537" i="9"/>
  <c r="L640" i="9"/>
  <c r="O640" i="9" s="1"/>
  <c r="L57" i="10"/>
  <c r="O57" i="10" s="1"/>
  <c r="P98" i="10"/>
  <c r="K109" i="10"/>
  <c r="K138" i="10"/>
  <c r="K149" i="10"/>
  <c r="K164" i="10"/>
  <c r="K219" i="10"/>
  <c r="K270" i="10"/>
  <c r="K345" i="10"/>
  <c r="K372" i="10"/>
  <c r="K375" i="10"/>
  <c r="K398" i="10"/>
  <c r="O401" i="10"/>
  <c r="K464" i="10"/>
  <c r="O537" i="10"/>
  <c r="K564" i="10"/>
  <c r="O582" i="10"/>
  <c r="K64" i="11"/>
  <c r="N96" i="11"/>
  <c r="N94" i="11" s="1"/>
  <c r="L144" i="11"/>
  <c r="O144" i="11" s="1"/>
  <c r="K173" i="11"/>
  <c r="K219" i="11"/>
  <c r="N252" i="11"/>
  <c r="N250" i="11" s="1"/>
  <c r="P275" i="11"/>
  <c r="O337" i="11"/>
  <c r="K341" i="11"/>
  <c r="K372" i="11"/>
  <c r="K375" i="11"/>
  <c r="K398" i="11"/>
  <c r="O401" i="11"/>
  <c r="O457" i="11"/>
  <c r="K465" i="11"/>
  <c r="K473" i="11"/>
  <c r="K580" i="11"/>
  <c r="K64" i="12"/>
  <c r="L314" i="12"/>
  <c r="O314" i="12" s="1"/>
  <c r="K349" i="12"/>
  <c r="O385" i="12"/>
  <c r="O406" i="12"/>
  <c r="K420" i="12"/>
  <c r="K426" i="12"/>
  <c r="K432" i="12"/>
  <c r="O435" i="12"/>
  <c r="K464" i="12"/>
  <c r="K620" i="12"/>
  <c r="N43" i="13"/>
  <c r="N41" i="13" s="1"/>
  <c r="L144" i="13"/>
  <c r="L142" i="13" s="1"/>
  <c r="N273" i="13"/>
  <c r="N271" i="13" s="1"/>
  <c r="N292" i="13"/>
  <c r="N290" i="13" s="1"/>
  <c r="M312" i="13"/>
  <c r="L333" i="13"/>
  <c r="O333" i="13" s="1"/>
  <c r="K340" i="13"/>
  <c r="K343" i="13"/>
  <c r="K376" i="13"/>
  <c r="K380" i="13"/>
  <c r="K432" i="13"/>
  <c r="O435" i="13"/>
  <c r="O457" i="13"/>
  <c r="K465" i="13"/>
  <c r="K474" i="13"/>
  <c r="K497" i="13"/>
  <c r="K633" i="13"/>
  <c r="K81" i="14"/>
  <c r="K396" i="14"/>
  <c r="K402" i="14"/>
  <c r="N33" i="14"/>
  <c r="N13" i="14" s="1"/>
  <c r="K449" i="14"/>
  <c r="O455" i="14"/>
  <c r="K573" i="14"/>
  <c r="K64" i="15"/>
  <c r="K81" i="15"/>
  <c r="K84" i="15"/>
  <c r="K189" i="15"/>
  <c r="K482" i="15"/>
  <c r="N644" i="15"/>
  <c r="N640" i="15" s="1"/>
  <c r="N638" i="15" s="1"/>
  <c r="N636" i="15" s="1"/>
  <c r="K423" i="17"/>
  <c r="N68" i="18"/>
  <c r="N66" i="18" s="1"/>
  <c r="P70" i="18"/>
  <c r="P122" i="18"/>
  <c r="M120" i="18"/>
  <c r="P120" i="18" s="1"/>
  <c r="P254" i="18"/>
  <c r="M252" i="18"/>
  <c r="P252" i="18" s="1"/>
  <c r="K235" i="16"/>
  <c r="K349" i="16"/>
  <c r="K593" i="16"/>
  <c r="K618" i="16"/>
  <c r="L98" i="17"/>
  <c r="L96" i="17" s="1"/>
  <c r="L94" i="17" s="1"/>
  <c r="K432" i="17"/>
  <c r="K473" i="17"/>
  <c r="O651" i="17"/>
  <c r="K149" i="18"/>
  <c r="N252" i="18"/>
  <c r="N250" i="18" s="1"/>
  <c r="P144" i="19"/>
  <c r="M142" i="19"/>
  <c r="K215" i="15"/>
  <c r="N292" i="15"/>
  <c r="N290" i="15" s="1"/>
  <c r="K425" i="15"/>
  <c r="K328" i="16"/>
  <c r="K381" i="16"/>
  <c r="K401" i="16"/>
  <c r="K425" i="16"/>
  <c r="K431" i="16"/>
  <c r="K616" i="16"/>
  <c r="K64" i="17"/>
  <c r="K113" i="17"/>
  <c r="K176" i="17"/>
  <c r="M273" i="17"/>
  <c r="K343" i="17"/>
  <c r="O349" i="17"/>
  <c r="N33" i="17"/>
  <c r="N13" i="17" s="1"/>
  <c r="O568" i="17"/>
  <c r="K580" i="17"/>
  <c r="K368" i="18"/>
  <c r="N142" i="19"/>
  <c r="N140" i="19" s="1"/>
  <c r="L32" i="20"/>
  <c r="L30" i="20" s="1"/>
  <c r="N34" i="20"/>
  <c r="N14" i="20" s="1"/>
  <c r="K593" i="14"/>
  <c r="L57" i="15"/>
  <c r="L55" i="15" s="1"/>
  <c r="L53" i="15" s="1"/>
  <c r="K92" i="15"/>
  <c r="K113" i="15"/>
  <c r="K264" i="15"/>
  <c r="K349" i="15"/>
  <c r="K376" i="15"/>
  <c r="K423" i="15"/>
  <c r="K431" i="15"/>
  <c r="K615" i="15"/>
  <c r="K628" i="15"/>
  <c r="N55" i="16"/>
  <c r="N53" i="16" s="1"/>
  <c r="I367" i="16"/>
  <c r="K367" i="16" s="1"/>
  <c r="N644" i="16"/>
  <c r="N640" i="16" s="1"/>
  <c r="N638" i="16" s="1"/>
  <c r="N636" i="16" s="1"/>
  <c r="J671" i="16"/>
  <c r="K65" i="17"/>
  <c r="N331" i="17"/>
  <c r="N329" i="17" s="1"/>
  <c r="K350" i="17"/>
  <c r="N32" i="17"/>
  <c r="N30" i="17" s="1"/>
  <c r="K376" i="17"/>
  <c r="K416" i="17"/>
  <c r="K419" i="17"/>
  <c r="O439" i="17"/>
  <c r="O533" i="17"/>
  <c r="O580" i="17"/>
  <c r="K632" i="17"/>
  <c r="O49" i="18"/>
  <c r="L70" i="18"/>
  <c r="O70" i="18" s="1"/>
  <c r="L254" i="18"/>
  <c r="L144" i="20"/>
  <c r="L142" i="20" s="1"/>
  <c r="L140" i="20" s="1"/>
  <c r="J651" i="14"/>
  <c r="N142" i="15"/>
  <c r="N140" i="15" s="1"/>
  <c r="N222" i="15"/>
  <c r="N220" i="15" s="1"/>
  <c r="K340" i="15"/>
  <c r="N33" i="15"/>
  <c r="N13" i="15" s="1"/>
  <c r="K629" i="15"/>
  <c r="N273" i="16"/>
  <c r="P273" i="16" s="1"/>
  <c r="O404" i="16"/>
  <c r="K429" i="16"/>
  <c r="K451" i="16"/>
  <c r="K612" i="16"/>
  <c r="K265" i="17"/>
  <c r="K328" i="17"/>
  <c r="K368" i="17"/>
  <c r="K397" i="17"/>
  <c r="K401" i="17"/>
  <c r="K547" i="17"/>
  <c r="O601" i="17"/>
  <c r="L640" i="17"/>
  <c r="L638" i="17" s="1"/>
  <c r="O74" i="18"/>
  <c r="P314" i="18"/>
  <c r="M312" i="18"/>
  <c r="P312" i="18" s="1"/>
  <c r="K616" i="20"/>
  <c r="K630" i="14"/>
  <c r="K108" i="15"/>
  <c r="K111" i="15"/>
  <c r="P144" i="15"/>
  <c r="K213" i="15"/>
  <c r="L224" i="15"/>
  <c r="O224" i="15" s="1"/>
  <c r="K249" i="15"/>
  <c r="P254" i="15"/>
  <c r="K377" i="15"/>
  <c r="K424" i="15"/>
  <c r="K465" i="15"/>
  <c r="K564" i="15"/>
  <c r="O566" i="15"/>
  <c r="K635" i="15"/>
  <c r="N68" i="16"/>
  <c r="N66" i="16" s="1"/>
  <c r="L122" i="16"/>
  <c r="O122" i="16" s="1"/>
  <c r="P144" i="16"/>
  <c r="K176" i="16"/>
  <c r="O380" i="16"/>
  <c r="K416" i="16"/>
  <c r="K430" i="16"/>
  <c r="K547" i="16"/>
  <c r="O582" i="16"/>
  <c r="K595" i="16"/>
  <c r="K635" i="16"/>
  <c r="P98" i="17"/>
  <c r="K112" i="17"/>
  <c r="K117" i="17"/>
  <c r="L294" i="17"/>
  <c r="L292" i="17" s="1"/>
  <c r="O292" i="17" s="1"/>
  <c r="K417" i="17"/>
  <c r="K420" i="17"/>
  <c r="K431" i="17"/>
  <c r="K435" i="17"/>
  <c r="O437" i="17"/>
  <c r="K464" i="17"/>
  <c r="K64" i="18"/>
  <c r="K88" i="18"/>
  <c r="M252" i="20"/>
  <c r="P254" i="20"/>
  <c r="M55" i="21"/>
  <c r="P57" i="21"/>
  <c r="K369" i="21"/>
  <c r="I367" i="21"/>
  <c r="K367" i="21" s="1"/>
  <c r="K229" i="19"/>
  <c r="K350" i="19"/>
  <c r="K416" i="19"/>
  <c r="K419" i="19"/>
  <c r="K430" i="19"/>
  <c r="K370" i="20"/>
  <c r="O568" i="20"/>
  <c r="K632" i="20"/>
  <c r="N644" i="20"/>
  <c r="N640" i="20" s="1"/>
  <c r="N638" i="20" s="1"/>
  <c r="N636" i="20" s="1"/>
  <c r="N55" i="21"/>
  <c r="N53" i="21" s="1"/>
  <c r="K216" i="21"/>
  <c r="O352" i="21"/>
  <c r="K372" i="21"/>
  <c r="K398" i="21"/>
  <c r="L34" i="21"/>
  <c r="K635" i="21"/>
  <c r="K648" i="21"/>
  <c r="L333" i="18"/>
  <c r="L331" i="18" s="1"/>
  <c r="K340" i="18"/>
  <c r="K375" i="18"/>
  <c r="O380" i="18"/>
  <c r="O535" i="18"/>
  <c r="K630" i="18"/>
  <c r="N68" i="19"/>
  <c r="P68" i="19" s="1"/>
  <c r="L333" i="19"/>
  <c r="O333" i="19" s="1"/>
  <c r="K340" i="19"/>
  <c r="L34" i="19"/>
  <c r="K425" i="19"/>
  <c r="N31" i="19"/>
  <c r="N29" i="19" s="1"/>
  <c r="K533" i="19"/>
  <c r="K265" i="20"/>
  <c r="K285" i="20"/>
  <c r="L294" i="20"/>
  <c r="L292" i="20" s="1"/>
  <c r="L290" i="20" s="1"/>
  <c r="O290" i="20" s="1"/>
  <c r="K340" i="20"/>
  <c r="K368" i="20"/>
  <c r="K424" i="20"/>
  <c r="K430" i="20"/>
  <c r="O566" i="20"/>
  <c r="O601" i="20"/>
  <c r="K651" i="20"/>
  <c r="L98" i="21"/>
  <c r="L96" i="21" s="1"/>
  <c r="L94" i="21" s="1"/>
  <c r="K113" i="21"/>
  <c r="K158" i="21"/>
  <c r="K266" i="21"/>
  <c r="K328" i="21"/>
  <c r="K376" i="21"/>
  <c r="K418" i="21"/>
  <c r="O437" i="21"/>
  <c r="K573" i="21"/>
  <c r="K595" i="21"/>
  <c r="O555" i="18"/>
  <c r="M120" i="19"/>
  <c r="O144" i="19"/>
  <c r="L254" i="19"/>
  <c r="O254" i="19" s="1"/>
  <c r="N292" i="19"/>
  <c r="N290" i="19" s="1"/>
  <c r="K341" i="19"/>
  <c r="O383" i="19"/>
  <c r="K431" i="19"/>
  <c r="K618" i="19"/>
  <c r="K634" i="19"/>
  <c r="N120" i="20"/>
  <c r="N118" i="20" s="1"/>
  <c r="K185" i="20"/>
  <c r="L254" i="20"/>
  <c r="O254" i="20" s="1"/>
  <c r="N273" i="20"/>
  <c r="N271" i="20" s="1"/>
  <c r="P271" i="20" s="1"/>
  <c r="L314" i="20"/>
  <c r="O314" i="20" s="1"/>
  <c r="K376" i="20"/>
  <c r="K547" i="20"/>
  <c r="K620" i="20"/>
  <c r="K622" i="20"/>
  <c r="K624" i="20"/>
  <c r="J671" i="20"/>
  <c r="K671" i="20" s="1"/>
  <c r="K108" i="21"/>
  <c r="K111" i="21"/>
  <c r="K213" i="21"/>
  <c r="N331" i="21"/>
  <c r="N329" i="21" s="1"/>
  <c r="K370" i="21"/>
  <c r="K424" i="21"/>
  <c r="K449" i="21"/>
  <c r="K533" i="21"/>
  <c r="K564" i="21"/>
  <c r="K615" i="21"/>
  <c r="K613" i="21"/>
  <c r="K616" i="21"/>
  <c r="K633" i="21"/>
  <c r="N31" i="18"/>
  <c r="N29" i="18" s="1"/>
  <c r="O435" i="18"/>
  <c r="K634" i="18"/>
  <c r="J671" i="18"/>
  <c r="I367" i="19"/>
  <c r="K367" i="19" s="1"/>
  <c r="K401" i="20"/>
  <c r="O648" i="20"/>
  <c r="N32" i="21"/>
  <c r="N30" i="21" s="1"/>
  <c r="K397" i="21"/>
  <c r="K611" i="21"/>
  <c r="K634" i="21"/>
  <c r="O352" i="18"/>
  <c r="K417" i="18"/>
  <c r="K499" i="18"/>
  <c r="K551" i="18"/>
  <c r="O564" i="18"/>
  <c r="K629" i="18"/>
  <c r="K635" i="18"/>
  <c r="P45" i="19"/>
  <c r="P57" i="19"/>
  <c r="K219" i="19"/>
  <c r="N252" i="19"/>
  <c r="N250" i="19" s="1"/>
  <c r="O352" i="19"/>
  <c r="K418" i="19"/>
  <c r="K449" i="19"/>
  <c r="K597" i="19"/>
  <c r="O601" i="19"/>
  <c r="K614" i="19"/>
  <c r="K82" i="20"/>
  <c r="K164" i="20"/>
  <c r="K173" i="20"/>
  <c r="K199" i="20"/>
  <c r="K229" i="20"/>
  <c r="N292" i="20"/>
  <c r="N290" i="20" s="1"/>
  <c r="K328" i="20"/>
  <c r="O347" i="20"/>
  <c r="K377" i="20"/>
  <c r="O380" i="20"/>
  <c r="K449" i="20"/>
  <c r="O457" i="20"/>
  <c r="K473" i="20"/>
  <c r="K481" i="20"/>
  <c r="K499" i="20"/>
  <c r="O537" i="20"/>
  <c r="O584" i="20"/>
  <c r="K628" i="20"/>
  <c r="K634" i="20"/>
  <c r="K649" i="20"/>
  <c r="K112" i="21"/>
  <c r="N120" i="21"/>
  <c r="N118" i="21" s="1"/>
  <c r="K265" i="21"/>
  <c r="K368" i="21"/>
  <c r="O406" i="21"/>
  <c r="K417" i="21"/>
  <c r="K428" i="21"/>
  <c r="K497" i="21"/>
  <c r="O555" i="21"/>
  <c r="K580" i="21"/>
  <c r="O601" i="21"/>
  <c r="K614" i="21"/>
  <c r="K622" i="21"/>
  <c r="J651" i="21"/>
  <c r="M41" i="2"/>
  <c r="N26" i="2"/>
  <c r="N16" i="2" s="1"/>
  <c r="M142" i="2"/>
  <c r="P254" i="4"/>
  <c r="M252" i="4"/>
  <c r="P252" i="4" s="1"/>
  <c r="M55" i="2"/>
  <c r="M53" i="2" s="1"/>
  <c r="N22" i="2"/>
  <c r="M96" i="2"/>
  <c r="K200" i="2"/>
  <c r="K266" i="2"/>
  <c r="K270" i="2"/>
  <c r="P275" i="2"/>
  <c r="K324" i="2"/>
  <c r="L333" i="2"/>
  <c r="L331" i="2" s="1"/>
  <c r="L329" i="2" s="1"/>
  <c r="I367" i="2"/>
  <c r="K367" i="2" s="1"/>
  <c r="K380" i="2"/>
  <c r="O439" i="2"/>
  <c r="K473" i="2"/>
  <c r="P144" i="3"/>
  <c r="N142" i="3"/>
  <c r="N140" i="3" s="1"/>
  <c r="J494" i="1"/>
  <c r="K618" i="5"/>
  <c r="K616" i="5"/>
  <c r="K614" i="5"/>
  <c r="K612" i="5"/>
  <c r="K619" i="5"/>
  <c r="K617" i="5"/>
  <c r="K615" i="5"/>
  <c r="K613" i="5"/>
  <c r="K611" i="5"/>
  <c r="K625" i="6"/>
  <c r="K623" i="6"/>
  <c r="K621" i="6"/>
  <c r="K626" i="6"/>
  <c r="K620" i="6"/>
  <c r="K622" i="6"/>
  <c r="O649" i="6"/>
  <c r="L640" i="6"/>
  <c r="L638" i="6" s="1"/>
  <c r="P314" i="2"/>
  <c r="K417" i="2"/>
  <c r="K420" i="2"/>
  <c r="K423" i="2"/>
  <c r="K426" i="2"/>
  <c r="K429" i="2"/>
  <c r="K432" i="2"/>
  <c r="N34" i="2"/>
  <c r="N14" i="2" s="1"/>
  <c r="O455" i="2"/>
  <c r="M220" i="3"/>
  <c r="J506" i="1"/>
  <c r="M140" i="4"/>
  <c r="O668" i="4"/>
  <c r="L640" i="4"/>
  <c r="K93" i="6"/>
  <c r="P122" i="6"/>
  <c r="M120" i="6"/>
  <c r="L24" i="2"/>
  <c r="O24" i="2" s="1"/>
  <c r="P275" i="4"/>
  <c r="M273" i="4"/>
  <c r="P273" i="4" s="1"/>
  <c r="P294" i="4"/>
  <c r="M292" i="4"/>
  <c r="K371" i="4"/>
  <c r="I367" i="4"/>
  <c r="K367" i="4" s="1"/>
  <c r="L23" i="2"/>
  <c r="O23" i="2" s="1"/>
  <c r="N55" i="2"/>
  <c r="N53" i="2" s="1"/>
  <c r="K158" i="2"/>
  <c r="K285" i="2"/>
  <c r="M292" i="2"/>
  <c r="L314" i="2"/>
  <c r="O314" i="2" s="1"/>
  <c r="N331" i="2"/>
  <c r="N329" i="2" s="1"/>
  <c r="K345" i="2"/>
  <c r="K375" i="2"/>
  <c r="K499" i="2"/>
  <c r="J550" i="1"/>
  <c r="J560" i="1"/>
  <c r="N43" i="4"/>
  <c r="N41" i="4" s="1"/>
  <c r="P45" i="4"/>
  <c r="N34" i="6"/>
  <c r="N14" i="6" s="1"/>
  <c r="L144" i="2"/>
  <c r="O144" i="2" s="1"/>
  <c r="K199" i="2"/>
  <c r="L254" i="2"/>
  <c r="O254" i="2" s="1"/>
  <c r="M312" i="2"/>
  <c r="M310" i="2" s="1"/>
  <c r="P333" i="2"/>
  <c r="K343" i="2"/>
  <c r="K381" i="2"/>
  <c r="K497" i="2"/>
  <c r="L33" i="3"/>
  <c r="O33" i="3" s="1"/>
  <c r="O353" i="3"/>
  <c r="J482" i="1"/>
  <c r="L333" i="5"/>
  <c r="O439" i="5"/>
  <c r="L34" i="5"/>
  <c r="O651" i="5"/>
  <c r="L640" i="5"/>
  <c r="P49" i="6"/>
  <c r="K624" i="6"/>
  <c r="L45" i="7"/>
  <c r="O45" i="7" s="1"/>
  <c r="L23" i="7"/>
  <c r="O23" i="7" s="1"/>
  <c r="P144" i="7"/>
  <c r="M142" i="7"/>
  <c r="K369" i="7"/>
  <c r="I367" i="7"/>
  <c r="K367" i="7" s="1"/>
  <c r="K623" i="2"/>
  <c r="N644" i="2"/>
  <c r="N640" i="2" s="1"/>
  <c r="N638" i="2" s="1"/>
  <c r="N636" i="2" s="1"/>
  <c r="J656" i="1"/>
  <c r="N22" i="3"/>
  <c r="J88" i="1"/>
  <c r="J349" i="1"/>
  <c r="I374" i="1"/>
  <c r="J376" i="1"/>
  <c r="N404" i="1"/>
  <c r="J468" i="1"/>
  <c r="J480" i="1"/>
  <c r="J492" i="1"/>
  <c r="J504" i="1"/>
  <c r="J516" i="1"/>
  <c r="J519" i="1"/>
  <c r="J522" i="1"/>
  <c r="J525" i="1"/>
  <c r="J528" i="1"/>
  <c r="J531" i="1"/>
  <c r="N541" i="1"/>
  <c r="J547" i="1"/>
  <c r="I612" i="1"/>
  <c r="I618" i="1"/>
  <c r="I624" i="1"/>
  <c r="K628" i="3"/>
  <c r="K634" i="3"/>
  <c r="N644" i="3"/>
  <c r="N640" i="3" s="1"/>
  <c r="N638" i="3" s="1"/>
  <c r="N636" i="3" s="1"/>
  <c r="J677" i="1"/>
  <c r="N26" i="4"/>
  <c r="N16" i="4" s="1"/>
  <c r="P16" i="4" s="1"/>
  <c r="L144" i="4"/>
  <c r="K219" i="4"/>
  <c r="L314" i="4"/>
  <c r="O314" i="4" s="1"/>
  <c r="K343" i="4"/>
  <c r="K398" i="4"/>
  <c r="K416" i="4"/>
  <c r="K424" i="4"/>
  <c r="K430" i="4"/>
  <c r="O457" i="4"/>
  <c r="N32" i="4"/>
  <c r="O601" i="4"/>
  <c r="K628" i="4"/>
  <c r="K634" i="4"/>
  <c r="P57" i="5"/>
  <c r="K85" i="5"/>
  <c r="K88" i="5"/>
  <c r="N140" i="5"/>
  <c r="K158" i="5"/>
  <c r="L254" i="5"/>
  <c r="O254" i="5" s="1"/>
  <c r="L294" i="5"/>
  <c r="O294" i="5" s="1"/>
  <c r="K341" i="5"/>
  <c r="O347" i="5"/>
  <c r="K350" i="5"/>
  <c r="K380" i="5"/>
  <c r="N31" i="5"/>
  <c r="N11" i="5" s="1"/>
  <c r="N9" i="5" s="1"/>
  <c r="O401" i="5"/>
  <c r="O404" i="5"/>
  <c r="K450" i="5"/>
  <c r="K466" i="5"/>
  <c r="K481" i="5"/>
  <c r="K499" i="5"/>
  <c r="O648" i="5"/>
  <c r="L23" i="6"/>
  <c r="P45" i="6"/>
  <c r="P57" i="6"/>
  <c r="K108" i="6"/>
  <c r="K111" i="6"/>
  <c r="L144" i="6"/>
  <c r="L142" i="6" s="1"/>
  <c r="K164" i="6"/>
  <c r="K270" i="6"/>
  <c r="L314" i="7"/>
  <c r="O354" i="7"/>
  <c r="N34" i="7"/>
  <c r="N14" i="7" s="1"/>
  <c r="N120" i="8"/>
  <c r="N118" i="8" s="1"/>
  <c r="N34" i="8"/>
  <c r="N14" i="8" s="1"/>
  <c r="O258" i="10"/>
  <c r="K369" i="10"/>
  <c r="I367" i="10"/>
  <c r="K367" i="10" s="1"/>
  <c r="O537" i="2"/>
  <c r="O568" i="2"/>
  <c r="N580" i="1"/>
  <c r="J614" i="1"/>
  <c r="K621" i="2"/>
  <c r="J626" i="1"/>
  <c r="J490" i="1"/>
  <c r="J502" i="1"/>
  <c r="J514" i="1"/>
  <c r="N570" i="1"/>
  <c r="N588" i="1"/>
  <c r="J608" i="1"/>
  <c r="J670" i="1"/>
  <c r="N22" i="4"/>
  <c r="P122" i="4"/>
  <c r="K199" i="4"/>
  <c r="L254" i="4"/>
  <c r="L252" i="4" s="1"/>
  <c r="O252" i="4" s="1"/>
  <c r="K396" i="4"/>
  <c r="K435" i="4"/>
  <c r="L57" i="5"/>
  <c r="O57" i="5" s="1"/>
  <c r="K65" i="5"/>
  <c r="P275" i="6"/>
  <c r="M273" i="6"/>
  <c r="M271" i="6" s="1"/>
  <c r="M310" i="6"/>
  <c r="O228" i="8"/>
  <c r="K398" i="8"/>
  <c r="L24" i="3"/>
  <c r="O24" i="3" s="1"/>
  <c r="M140" i="3"/>
  <c r="J488" i="1"/>
  <c r="J500" i="1"/>
  <c r="J512" i="1"/>
  <c r="I616" i="1"/>
  <c r="I622" i="1"/>
  <c r="J650" i="1"/>
  <c r="J668" i="1"/>
  <c r="L24" i="4"/>
  <c r="O24" i="4" s="1"/>
  <c r="L26" i="4"/>
  <c r="J132" i="1"/>
  <c r="K173" i="4"/>
  <c r="L275" i="4"/>
  <c r="L273" i="4" s="1"/>
  <c r="K422" i="4"/>
  <c r="P122" i="5"/>
  <c r="K173" i="5"/>
  <c r="L24" i="5"/>
  <c r="N310" i="5"/>
  <c r="O380" i="5"/>
  <c r="O385" i="5"/>
  <c r="K597" i="5"/>
  <c r="N644" i="6"/>
  <c r="N640" i="6" s="1"/>
  <c r="N638" i="6" s="1"/>
  <c r="N636" i="6" s="1"/>
  <c r="O352" i="7"/>
  <c r="N32" i="7"/>
  <c r="N30" i="7" s="1"/>
  <c r="N26" i="8"/>
  <c r="N16" i="8" s="1"/>
  <c r="O49" i="8"/>
  <c r="N142" i="9"/>
  <c r="N140" i="9" s="1"/>
  <c r="N26" i="9"/>
  <c r="N16" i="9" s="1"/>
  <c r="O564" i="2"/>
  <c r="J577" i="1"/>
  <c r="P70" i="3"/>
  <c r="N68" i="3"/>
  <c r="N66" i="3" s="1"/>
  <c r="O126" i="3"/>
  <c r="L275" i="3"/>
  <c r="L273" i="3" s="1"/>
  <c r="L271" i="3" s="1"/>
  <c r="M337" i="3"/>
  <c r="M331" i="3" s="1"/>
  <c r="K398" i="3"/>
  <c r="O435" i="3"/>
  <c r="J486" i="1"/>
  <c r="J498" i="1"/>
  <c r="J510" i="1"/>
  <c r="K533" i="3"/>
  <c r="J649" i="1"/>
  <c r="J671" i="3"/>
  <c r="L70" i="4"/>
  <c r="O70" i="4" s="1"/>
  <c r="M120" i="4"/>
  <c r="K133" i="4"/>
  <c r="K285" i="4"/>
  <c r="L333" i="4"/>
  <c r="L331" i="4" s="1"/>
  <c r="L329" i="4" s="1"/>
  <c r="O380" i="4"/>
  <c r="O383" i="4"/>
  <c r="K423" i="4"/>
  <c r="K429" i="4"/>
  <c r="K629" i="4"/>
  <c r="K635" i="4"/>
  <c r="L45" i="5"/>
  <c r="L43" i="5" s="1"/>
  <c r="P70" i="5"/>
  <c r="P98" i="5"/>
  <c r="N96" i="5"/>
  <c r="N94" i="5" s="1"/>
  <c r="L122" i="5"/>
  <c r="L120" i="5" s="1"/>
  <c r="M142" i="5"/>
  <c r="K186" i="5"/>
  <c r="K229" i="5"/>
  <c r="K264" i="5"/>
  <c r="K267" i="5"/>
  <c r="L314" i="5"/>
  <c r="L312" i="5" s="1"/>
  <c r="K375" i="5"/>
  <c r="O383" i="5"/>
  <c r="K416" i="5"/>
  <c r="K419" i="5"/>
  <c r="K422" i="5"/>
  <c r="K425" i="5"/>
  <c r="K428" i="5"/>
  <c r="K431" i="5"/>
  <c r="K455" i="5"/>
  <c r="K564" i="5"/>
  <c r="O566" i="5"/>
  <c r="O597" i="5"/>
  <c r="L275" i="6"/>
  <c r="O275" i="6" s="1"/>
  <c r="L33" i="7"/>
  <c r="O33" i="7" s="1"/>
  <c r="M43" i="7"/>
  <c r="M41" i="7" s="1"/>
  <c r="K449" i="7"/>
  <c r="P70" i="8"/>
  <c r="M68" i="8"/>
  <c r="K117" i="8"/>
  <c r="N571" i="1"/>
  <c r="J575" i="1"/>
  <c r="O584" i="2"/>
  <c r="O597" i="2"/>
  <c r="K618" i="2"/>
  <c r="K615" i="2"/>
  <c r="J620" i="1"/>
  <c r="K631" i="2"/>
  <c r="J633" i="1"/>
  <c r="N26" i="3"/>
  <c r="N16" i="3" s="1"/>
  <c r="K110" i="3"/>
  <c r="K113" i="3"/>
  <c r="J157" i="1"/>
  <c r="J161" i="1"/>
  <c r="P224" i="3"/>
  <c r="L294" i="3"/>
  <c r="L292" i="3" s="1"/>
  <c r="K350" i="3"/>
  <c r="I367" i="3"/>
  <c r="K367" i="3" s="1"/>
  <c r="K370" i="3"/>
  <c r="O406" i="3"/>
  <c r="K482" i="3"/>
  <c r="J484" i="1"/>
  <c r="J496" i="1"/>
  <c r="J508" i="1"/>
  <c r="J564" i="1"/>
  <c r="K573" i="3"/>
  <c r="K580" i="3"/>
  <c r="I614" i="1"/>
  <c r="I626" i="1"/>
  <c r="K630" i="3"/>
  <c r="J648" i="1"/>
  <c r="P49" i="4"/>
  <c r="O61" i="4"/>
  <c r="M68" i="4"/>
  <c r="M66" i="4" s="1"/>
  <c r="P66" i="4" s="1"/>
  <c r="J79" i="1"/>
  <c r="O347" i="4"/>
  <c r="K381" i="4"/>
  <c r="K481" i="4"/>
  <c r="O537" i="4"/>
  <c r="O597" i="4"/>
  <c r="K630" i="4"/>
  <c r="N22" i="5"/>
  <c r="K81" i="5"/>
  <c r="K84" i="5"/>
  <c r="P254" i="5"/>
  <c r="M312" i="5"/>
  <c r="P312" i="5" s="1"/>
  <c r="K340" i="5"/>
  <c r="K343" i="5"/>
  <c r="O349" i="5"/>
  <c r="K401" i="5"/>
  <c r="O406" i="5"/>
  <c r="K449" i="5"/>
  <c r="K465" i="5"/>
  <c r="K474" i="5"/>
  <c r="K498" i="5"/>
  <c r="K547" i="5"/>
  <c r="K648" i="5"/>
  <c r="O649" i="5"/>
  <c r="N644" i="5"/>
  <c r="N640" i="5" s="1"/>
  <c r="N638" i="5" s="1"/>
  <c r="N636" i="5" s="1"/>
  <c r="L24" i="6"/>
  <c r="O24" i="6" s="1"/>
  <c r="L98" i="6"/>
  <c r="L96" i="6" s="1"/>
  <c r="L94" i="6" s="1"/>
  <c r="K110" i="6"/>
  <c r="K113" i="6"/>
  <c r="P144" i="6"/>
  <c r="K149" i="6"/>
  <c r="K235" i="6"/>
  <c r="O383" i="7"/>
  <c r="L32" i="7"/>
  <c r="K398" i="7"/>
  <c r="N644" i="7"/>
  <c r="N640" i="7" s="1"/>
  <c r="N638" i="7" s="1"/>
  <c r="N636" i="7" s="1"/>
  <c r="N43" i="8"/>
  <c r="P45" i="8"/>
  <c r="K626" i="8"/>
  <c r="K620" i="8"/>
  <c r="O649" i="8"/>
  <c r="N644" i="8"/>
  <c r="N640" i="8" s="1"/>
  <c r="N638" i="8" s="1"/>
  <c r="N636" i="8" s="1"/>
  <c r="O405" i="16"/>
  <c r="L33" i="16"/>
  <c r="O33" i="16" s="1"/>
  <c r="L32" i="21"/>
  <c r="O553" i="21"/>
  <c r="J672" i="1"/>
  <c r="K306" i="6"/>
  <c r="K345" i="6"/>
  <c r="K349" i="6"/>
  <c r="O383" i="6"/>
  <c r="K401" i="6"/>
  <c r="O406" i="6"/>
  <c r="K420" i="6"/>
  <c r="K426" i="6"/>
  <c r="K432" i="6"/>
  <c r="K449" i="6"/>
  <c r="O455" i="6"/>
  <c r="N32" i="6"/>
  <c r="N30" i="6" s="1"/>
  <c r="K465" i="6"/>
  <c r="K474" i="6"/>
  <c r="K498" i="6"/>
  <c r="K547" i="6"/>
  <c r="O555" i="6"/>
  <c r="K560" i="6"/>
  <c r="O564" i="6"/>
  <c r="O597" i="6"/>
  <c r="P45" i="7"/>
  <c r="P57" i="7"/>
  <c r="K176" i="7"/>
  <c r="K219" i="7"/>
  <c r="K368" i="7"/>
  <c r="K417" i="7"/>
  <c r="K420" i="7"/>
  <c r="K423" i="7"/>
  <c r="K426" i="7"/>
  <c r="K429" i="7"/>
  <c r="K432" i="7"/>
  <c r="K466" i="7"/>
  <c r="K628" i="7"/>
  <c r="K634" i="7"/>
  <c r="L24" i="8"/>
  <c r="O24" i="8" s="1"/>
  <c r="P122" i="8"/>
  <c r="N22" i="8"/>
  <c r="K199" i="8"/>
  <c r="P224" i="8"/>
  <c r="K249" i="8"/>
  <c r="K340" i="8"/>
  <c r="O383" i="8"/>
  <c r="L98" i="9"/>
  <c r="L96" i="9" s="1"/>
  <c r="L24" i="9"/>
  <c r="O24" i="9" s="1"/>
  <c r="P70" i="11"/>
  <c r="N68" i="11"/>
  <c r="L294" i="11"/>
  <c r="O294" i="11" s="1"/>
  <c r="P275" i="13"/>
  <c r="M273" i="13"/>
  <c r="K381" i="6"/>
  <c r="N33" i="6"/>
  <c r="N13" i="6" s="1"/>
  <c r="O568" i="6"/>
  <c r="J651" i="6"/>
  <c r="L57" i="7"/>
  <c r="O57" i="7" s="1"/>
  <c r="K189" i="7"/>
  <c r="P224" i="7"/>
  <c r="K235" i="7"/>
  <c r="K421" i="7"/>
  <c r="K424" i="7"/>
  <c r="K427" i="7"/>
  <c r="K430" i="7"/>
  <c r="K455" i="7"/>
  <c r="O457" i="7"/>
  <c r="K632" i="7"/>
  <c r="M120" i="8"/>
  <c r="M118" i="8" s="1"/>
  <c r="M222" i="8"/>
  <c r="M273" i="8"/>
  <c r="K381" i="8"/>
  <c r="L640" i="8"/>
  <c r="O648" i="8"/>
  <c r="N644" i="9"/>
  <c r="N640" i="9" s="1"/>
  <c r="N638" i="9" s="1"/>
  <c r="N636" i="9" s="1"/>
  <c r="L32" i="10"/>
  <c r="L30" i="10" s="1"/>
  <c r="P122" i="11"/>
  <c r="M120" i="11"/>
  <c r="O405" i="11"/>
  <c r="L33" i="11"/>
  <c r="O33" i="11" s="1"/>
  <c r="N644" i="11"/>
  <c r="N640" i="11" s="1"/>
  <c r="N638" i="11" s="1"/>
  <c r="N636" i="11" s="1"/>
  <c r="M66" i="12"/>
  <c r="P122" i="12"/>
  <c r="M120" i="12"/>
  <c r="M118" i="12" s="1"/>
  <c r="K219" i="6"/>
  <c r="K249" i="6"/>
  <c r="M252" i="6"/>
  <c r="K267" i="6"/>
  <c r="N273" i="6"/>
  <c r="N271" i="6" s="1"/>
  <c r="K376" i="6"/>
  <c r="K421" i="6"/>
  <c r="K427" i="6"/>
  <c r="J209" i="1"/>
  <c r="O385" i="7"/>
  <c r="N31" i="7"/>
  <c r="N29" i="7" s="1"/>
  <c r="K618" i="7"/>
  <c r="N55" i="8"/>
  <c r="N53" i="8" s="1"/>
  <c r="L275" i="8"/>
  <c r="O275" i="8" s="1"/>
  <c r="I367" i="8"/>
  <c r="K367" i="8" s="1"/>
  <c r="K270" i="9"/>
  <c r="M41" i="10"/>
  <c r="M140" i="10"/>
  <c r="O439" i="10"/>
  <c r="L34" i="10"/>
  <c r="K304" i="6"/>
  <c r="P314" i="6"/>
  <c r="K341" i="6"/>
  <c r="O347" i="6"/>
  <c r="K350" i="6"/>
  <c r="N31" i="6"/>
  <c r="N29" i="6" s="1"/>
  <c r="K402" i="6"/>
  <c r="K416" i="6"/>
  <c r="K422" i="6"/>
  <c r="K428" i="6"/>
  <c r="O459" i="6"/>
  <c r="K464" i="6"/>
  <c r="K473" i="6"/>
  <c r="K482" i="6"/>
  <c r="K497" i="6"/>
  <c r="K564" i="6"/>
  <c r="O566" i="6"/>
  <c r="O601" i="6"/>
  <c r="K617" i="6"/>
  <c r="N96" i="7"/>
  <c r="N94" i="7" s="1"/>
  <c r="L224" i="7"/>
  <c r="L222" i="7" s="1"/>
  <c r="K372" i="7"/>
  <c r="K416" i="7"/>
  <c r="K419" i="7"/>
  <c r="K422" i="7"/>
  <c r="K425" i="7"/>
  <c r="K428" i="7"/>
  <c r="K431" i="7"/>
  <c r="K435" i="7"/>
  <c r="O455" i="7"/>
  <c r="K482" i="7"/>
  <c r="K630" i="7"/>
  <c r="K81" i="8"/>
  <c r="K397" i="8"/>
  <c r="K416" i="8"/>
  <c r="K64" i="9"/>
  <c r="P275" i="9"/>
  <c r="O382" i="9"/>
  <c r="L31" i="9"/>
  <c r="L11" i="9" s="1"/>
  <c r="O11" i="9" s="1"/>
  <c r="N32" i="9"/>
  <c r="N30" i="9" s="1"/>
  <c r="N96" i="10"/>
  <c r="N94" i="10" s="1"/>
  <c r="O102" i="10"/>
  <c r="O279" i="11"/>
  <c r="K430" i="8"/>
  <c r="M273" i="9"/>
  <c r="M312" i="9"/>
  <c r="P312" i="9" s="1"/>
  <c r="K372" i="9"/>
  <c r="K474" i="9"/>
  <c r="K616" i="9"/>
  <c r="O49" i="10"/>
  <c r="K85" i="10"/>
  <c r="O352" i="10"/>
  <c r="K376" i="10"/>
  <c r="K498" i="10"/>
  <c r="K589" i="10"/>
  <c r="K624" i="10"/>
  <c r="L24" i="11"/>
  <c r="O24" i="11" s="1"/>
  <c r="K402" i="11"/>
  <c r="K423" i="11"/>
  <c r="N31" i="11"/>
  <c r="N33" i="11"/>
  <c r="N13" i="11" s="1"/>
  <c r="K547" i="11"/>
  <c r="K591" i="11"/>
  <c r="M41" i="12"/>
  <c r="P314" i="14"/>
  <c r="M312" i="14"/>
  <c r="P312" i="14" s="1"/>
  <c r="K371" i="14"/>
  <c r="I367" i="14"/>
  <c r="K367" i="14" s="1"/>
  <c r="L31" i="15"/>
  <c r="L11" i="15" s="1"/>
  <c r="O11" i="15" s="1"/>
  <c r="O436" i="15"/>
  <c r="K427" i="8"/>
  <c r="O580" i="8"/>
  <c r="N43" i="9"/>
  <c r="N41" i="9" s="1"/>
  <c r="K93" i="9"/>
  <c r="M329" i="9"/>
  <c r="K421" i="9"/>
  <c r="K427" i="9"/>
  <c r="K449" i="9"/>
  <c r="K464" i="9"/>
  <c r="K533" i="9"/>
  <c r="K597" i="9"/>
  <c r="O599" i="9"/>
  <c r="K614" i="9"/>
  <c r="K621" i="9"/>
  <c r="K623" i="9"/>
  <c r="K625" i="9"/>
  <c r="K93" i="10"/>
  <c r="K111" i="10"/>
  <c r="L122" i="10"/>
  <c r="O122" i="10" s="1"/>
  <c r="O347" i="10"/>
  <c r="K377" i="10"/>
  <c r="O404" i="10"/>
  <c r="K425" i="10"/>
  <c r="K499" i="10"/>
  <c r="O568" i="10"/>
  <c r="K573" i="10"/>
  <c r="K622" i="10"/>
  <c r="L26" i="11"/>
  <c r="L16" i="11" s="1"/>
  <c r="K133" i="11"/>
  <c r="K345" i="11"/>
  <c r="K350" i="11"/>
  <c r="K421" i="11"/>
  <c r="K455" i="11"/>
  <c r="K481" i="11"/>
  <c r="K498" i="11"/>
  <c r="K589" i="11"/>
  <c r="K624" i="11"/>
  <c r="K628" i="11"/>
  <c r="K84" i="12"/>
  <c r="L122" i="12"/>
  <c r="L120" i="12" s="1"/>
  <c r="K158" i="12"/>
  <c r="K173" i="12"/>
  <c r="M310" i="12"/>
  <c r="P310" i="12" s="1"/>
  <c r="K371" i="13"/>
  <c r="I367" i="13"/>
  <c r="K367" i="13" s="1"/>
  <c r="M290" i="14"/>
  <c r="P290" i="14" s="1"/>
  <c r="K428" i="8"/>
  <c r="K482" i="8"/>
  <c r="P45" i="9"/>
  <c r="P98" i="9"/>
  <c r="K111" i="9"/>
  <c r="K173" i="9"/>
  <c r="K619" i="10"/>
  <c r="P275" i="12"/>
  <c r="K285" i="12"/>
  <c r="K350" i="12"/>
  <c r="K612" i="12"/>
  <c r="K158" i="13"/>
  <c r="O383" i="13"/>
  <c r="K618" i="13"/>
  <c r="K617" i="13"/>
  <c r="K619" i="13"/>
  <c r="K611" i="13"/>
  <c r="K613" i="13"/>
  <c r="K176" i="14"/>
  <c r="O349" i="14"/>
  <c r="N31" i="8"/>
  <c r="N29" i="8" s="1"/>
  <c r="N33" i="8"/>
  <c r="N13" i="8" s="1"/>
  <c r="O584" i="8"/>
  <c r="M142" i="9"/>
  <c r="M140" i="9" s="1"/>
  <c r="K200" i="9"/>
  <c r="K381" i="9"/>
  <c r="K419" i="9"/>
  <c r="K425" i="9"/>
  <c r="K431" i="9"/>
  <c r="J675" i="1"/>
  <c r="L45" i="10"/>
  <c r="O45" i="10" s="1"/>
  <c r="K86" i="10"/>
  <c r="K229" i="10"/>
  <c r="M292" i="10"/>
  <c r="P292" i="10" s="1"/>
  <c r="K340" i="10"/>
  <c r="N34" i="10"/>
  <c r="N14" i="10" s="1"/>
  <c r="K402" i="10"/>
  <c r="N31" i="10"/>
  <c r="N29" i="10" s="1"/>
  <c r="K595" i="10"/>
  <c r="K618" i="10"/>
  <c r="K82" i="11"/>
  <c r="O102" i="11"/>
  <c r="M142" i="11"/>
  <c r="M312" i="11"/>
  <c r="P312" i="11" s="1"/>
  <c r="K349" i="11"/>
  <c r="O354" i="11"/>
  <c r="K376" i="11"/>
  <c r="K380" i="11"/>
  <c r="K417" i="11"/>
  <c r="K429" i="11"/>
  <c r="K474" i="11"/>
  <c r="K564" i="11"/>
  <c r="K597" i="11"/>
  <c r="K619" i="11"/>
  <c r="K620" i="11"/>
  <c r="K200" i="12"/>
  <c r="K229" i="12"/>
  <c r="K270" i="12"/>
  <c r="K285" i="13"/>
  <c r="P333" i="13"/>
  <c r="M331" i="13"/>
  <c r="K381" i="13"/>
  <c r="N32" i="13"/>
  <c r="N30" i="13" s="1"/>
  <c r="K635" i="13"/>
  <c r="K580" i="14"/>
  <c r="K626" i="14"/>
  <c r="K625" i="14"/>
  <c r="K623" i="14"/>
  <c r="K621" i="14"/>
  <c r="K624" i="14"/>
  <c r="K622" i="14"/>
  <c r="K620" i="14"/>
  <c r="P122" i="15"/>
  <c r="M120" i="15"/>
  <c r="K426" i="8"/>
  <c r="K464" i="8"/>
  <c r="K466" i="8"/>
  <c r="K593" i="8"/>
  <c r="K81" i="9"/>
  <c r="K84" i="9"/>
  <c r="K92" i="9"/>
  <c r="K285" i="9"/>
  <c r="O354" i="9"/>
  <c r="K376" i="9"/>
  <c r="O406" i="9"/>
  <c r="K417" i="9"/>
  <c r="K420" i="9"/>
  <c r="K426" i="9"/>
  <c r="K432" i="9"/>
  <c r="K620" i="9"/>
  <c r="K622" i="9"/>
  <c r="K624" i="9"/>
  <c r="K630" i="9"/>
  <c r="O648" i="9"/>
  <c r="K64" i="10"/>
  <c r="K87" i="10"/>
  <c r="L24" i="10"/>
  <c r="O24" i="10" s="1"/>
  <c r="L224" i="10"/>
  <c r="L222" i="10" s="1"/>
  <c r="P275" i="10"/>
  <c r="N331" i="10"/>
  <c r="N329" i="10" s="1"/>
  <c r="K341" i="10"/>
  <c r="K381" i="10"/>
  <c r="N32" i="10"/>
  <c r="N30" i="10" s="1"/>
  <c r="K419" i="10"/>
  <c r="K431" i="10"/>
  <c r="K473" i="10"/>
  <c r="K482" i="10"/>
  <c r="K580" i="10"/>
  <c r="K593" i="10"/>
  <c r="K616" i="10"/>
  <c r="P45" i="11"/>
  <c r="K65" i="11"/>
  <c r="K83" i="11"/>
  <c r="K117" i="11"/>
  <c r="K186" i="11"/>
  <c r="P224" i="11"/>
  <c r="M271" i="11"/>
  <c r="M292" i="11"/>
  <c r="P292" i="11" s="1"/>
  <c r="K328" i="11"/>
  <c r="O349" i="11"/>
  <c r="K377" i="11"/>
  <c r="O404" i="11"/>
  <c r="K427" i="11"/>
  <c r="K464" i="11"/>
  <c r="K497" i="11"/>
  <c r="O564" i="11"/>
  <c r="K618" i="11"/>
  <c r="K634" i="11"/>
  <c r="N26" i="12"/>
  <c r="N16" i="12" s="1"/>
  <c r="P70" i="12"/>
  <c r="K80" i="12"/>
  <c r="K88" i="12"/>
  <c r="L24" i="12"/>
  <c r="O24" i="12" s="1"/>
  <c r="L224" i="12"/>
  <c r="L222" i="12" s="1"/>
  <c r="L275" i="12"/>
  <c r="O275" i="12" s="1"/>
  <c r="K343" i="12"/>
  <c r="L144" i="14"/>
  <c r="L333" i="14"/>
  <c r="K455" i="14"/>
  <c r="K597" i="14"/>
  <c r="K381" i="12"/>
  <c r="K455" i="12"/>
  <c r="K624" i="12"/>
  <c r="K630" i="12"/>
  <c r="L45" i="13"/>
  <c r="L43" i="13" s="1"/>
  <c r="K92" i="13"/>
  <c r="K164" i="13"/>
  <c r="P224" i="13"/>
  <c r="K418" i="13"/>
  <c r="K430" i="13"/>
  <c r="O580" i="13"/>
  <c r="K625" i="13"/>
  <c r="K629" i="13"/>
  <c r="P57" i="14"/>
  <c r="K173" i="14"/>
  <c r="L224" i="14"/>
  <c r="L222" i="14" s="1"/>
  <c r="L254" i="14"/>
  <c r="O254" i="14" s="1"/>
  <c r="K265" i="14"/>
  <c r="L294" i="14"/>
  <c r="O294" i="14" s="1"/>
  <c r="K340" i="14"/>
  <c r="K381" i="14"/>
  <c r="K418" i="14"/>
  <c r="K424" i="14"/>
  <c r="K474" i="14"/>
  <c r="K498" i="14"/>
  <c r="N32" i="14"/>
  <c r="N30" i="14" s="1"/>
  <c r="O581" i="14"/>
  <c r="O599" i="14"/>
  <c r="N34" i="14"/>
  <c r="N14" i="14" s="1"/>
  <c r="K617" i="14"/>
  <c r="M66" i="15"/>
  <c r="O49" i="17"/>
  <c r="M49" i="17"/>
  <c r="M43" i="17" s="1"/>
  <c r="M41" i="17" s="1"/>
  <c r="K235" i="17"/>
  <c r="K417" i="12"/>
  <c r="K423" i="12"/>
  <c r="K429" i="12"/>
  <c r="K589" i="12"/>
  <c r="K595" i="12"/>
  <c r="K622" i="12"/>
  <c r="K628" i="12"/>
  <c r="K110" i="13"/>
  <c r="K113" i="13"/>
  <c r="L224" i="13"/>
  <c r="O224" i="13" s="1"/>
  <c r="O349" i="13"/>
  <c r="K416" i="13"/>
  <c r="K428" i="13"/>
  <c r="K449" i="13"/>
  <c r="K623" i="13"/>
  <c r="J671" i="13"/>
  <c r="L24" i="14"/>
  <c r="O24" i="14" s="1"/>
  <c r="M250" i="14"/>
  <c r="M331" i="14"/>
  <c r="M329" i="14" s="1"/>
  <c r="P49" i="15"/>
  <c r="M43" i="15"/>
  <c r="O351" i="19"/>
  <c r="L31" i="19"/>
  <c r="L29" i="19" s="1"/>
  <c r="K619" i="12"/>
  <c r="N644" i="12"/>
  <c r="N640" i="12" s="1"/>
  <c r="N638" i="12" s="1"/>
  <c r="N636" i="12" s="1"/>
  <c r="O49" i="13"/>
  <c r="K219" i="13"/>
  <c r="N31" i="13"/>
  <c r="N29" i="13" s="1"/>
  <c r="N33" i="13"/>
  <c r="N13" i="13" s="1"/>
  <c r="O533" i="13"/>
  <c r="O551" i="13"/>
  <c r="O599" i="13"/>
  <c r="K621" i="13"/>
  <c r="M53" i="14"/>
  <c r="L57" i="14"/>
  <c r="O57" i="14" s="1"/>
  <c r="K65" i="14"/>
  <c r="K85" i="14"/>
  <c r="L122" i="14"/>
  <c r="L120" i="14" s="1"/>
  <c r="M142" i="14"/>
  <c r="K186" i="14"/>
  <c r="K200" i="14"/>
  <c r="L314" i="14"/>
  <c r="O314" i="14" s="1"/>
  <c r="N331" i="14"/>
  <c r="N329" i="14" s="1"/>
  <c r="K349" i="14"/>
  <c r="K372" i="14"/>
  <c r="K416" i="14"/>
  <c r="K422" i="14"/>
  <c r="K450" i="14"/>
  <c r="K482" i="14"/>
  <c r="K533" i="14"/>
  <c r="K547" i="14"/>
  <c r="K615" i="14"/>
  <c r="P122" i="16"/>
  <c r="M120" i="16"/>
  <c r="O102" i="17"/>
  <c r="M102" i="17"/>
  <c r="P102" i="17" s="1"/>
  <c r="O337" i="12"/>
  <c r="K340" i="12"/>
  <c r="O352" i="12"/>
  <c r="O380" i="12"/>
  <c r="K397" i="12"/>
  <c r="K401" i="12"/>
  <c r="K421" i="12"/>
  <c r="K427" i="12"/>
  <c r="K564" i="12"/>
  <c r="K593" i="12"/>
  <c r="K618" i="12"/>
  <c r="N26" i="13"/>
  <c r="N16" i="13" s="1"/>
  <c r="K108" i="13"/>
  <c r="K111" i="13"/>
  <c r="K270" i="13"/>
  <c r="K341" i="13"/>
  <c r="O347" i="13"/>
  <c r="K350" i="13"/>
  <c r="K370" i="13"/>
  <c r="O380" i="13"/>
  <c r="K396" i="13"/>
  <c r="O401" i="13"/>
  <c r="O404" i="13"/>
  <c r="K424" i="13"/>
  <c r="O439" i="13"/>
  <c r="K450" i="13"/>
  <c r="O455" i="13"/>
  <c r="L640" i="13"/>
  <c r="O640" i="13" s="1"/>
  <c r="K249" i="14"/>
  <c r="K270" i="14"/>
  <c r="K370" i="14"/>
  <c r="K564" i="14"/>
  <c r="K613" i="14"/>
  <c r="K635" i="14"/>
  <c r="M271" i="16"/>
  <c r="K418" i="16"/>
  <c r="O584" i="16"/>
  <c r="K416" i="12"/>
  <c r="K422" i="12"/>
  <c r="K428" i="12"/>
  <c r="K466" i="12"/>
  <c r="O601" i="12"/>
  <c r="L640" i="12"/>
  <c r="P45" i="13"/>
  <c r="P144" i="13"/>
  <c r="K149" i="13"/>
  <c r="K176" i="13"/>
  <c r="K368" i="13"/>
  <c r="K402" i="13"/>
  <c r="O437" i="13"/>
  <c r="K466" i="13"/>
  <c r="K481" i="13"/>
  <c r="K547" i="13"/>
  <c r="O584" i="13"/>
  <c r="K368" i="14"/>
  <c r="N31" i="14"/>
  <c r="N29" i="14" s="1"/>
  <c r="O406" i="14"/>
  <c r="K420" i="14"/>
  <c r="K426" i="14"/>
  <c r="K466" i="14"/>
  <c r="N43" i="15"/>
  <c r="N41" i="15" s="1"/>
  <c r="P45" i="15"/>
  <c r="K199" i="15"/>
  <c r="O435" i="16"/>
  <c r="K628" i="14"/>
  <c r="K621" i="15"/>
  <c r="K623" i="15"/>
  <c r="K625" i="15"/>
  <c r="L43" i="16"/>
  <c r="L41" i="16" s="1"/>
  <c r="N26" i="16"/>
  <c r="N16" i="16" s="1"/>
  <c r="K402" i="16"/>
  <c r="K423" i="16"/>
  <c r="K455" i="16"/>
  <c r="K498" i="16"/>
  <c r="K589" i="16"/>
  <c r="K624" i="16"/>
  <c r="K618" i="17"/>
  <c r="K617" i="17"/>
  <c r="K619" i="17"/>
  <c r="K611" i="17"/>
  <c r="K613" i="17"/>
  <c r="M337" i="19"/>
  <c r="P337" i="19" s="1"/>
  <c r="O337" i="19"/>
  <c r="N26" i="15"/>
  <c r="N16" i="15" s="1"/>
  <c r="L24" i="15"/>
  <c r="O24" i="15" s="1"/>
  <c r="K109" i="15"/>
  <c r="L252" i="15"/>
  <c r="K328" i="15"/>
  <c r="K402" i="15"/>
  <c r="K449" i="15"/>
  <c r="K466" i="15"/>
  <c r="K580" i="15"/>
  <c r="K617" i="15"/>
  <c r="O49" i="16"/>
  <c r="M312" i="16"/>
  <c r="P312" i="16" s="1"/>
  <c r="L333" i="16"/>
  <c r="O333" i="16" s="1"/>
  <c r="K340" i="16"/>
  <c r="K345" i="16"/>
  <c r="K350" i="16"/>
  <c r="O406" i="16"/>
  <c r="K421" i="16"/>
  <c r="K449" i="16"/>
  <c r="K573" i="16"/>
  <c r="K622" i="16"/>
  <c r="K132" i="17"/>
  <c r="M250" i="17"/>
  <c r="J671" i="14"/>
  <c r="L23" i="15"/>
  <c r="O23" i="15" s="1"/>
  <c r="K164" i="15"/>
  <c r="K573" i="15"/>
  <c r="M68" i="16"/>
  <c r="L70" i="16"/>
  <c r="L68" i="16" s="1"/>
  <c r="O68" i="16" s="1"/>
  <c r="K229" i="16"/>
  <c r="M252" i="16"/>
  <c r="P252" i="16" s="1"/>
  <c r="K343" i="16"/>
  <c r="K435" i="16"/>
  <c r="K464" i="16"/>
  <c r="K473" i="16"/>
  <c r="K619" i="16"/>
  <c r="K620" i="16"/>
  <c r="P70" i="17"/>
  <c r="K88" i="17"/>
  <c r="K93" i="17"/>
  <c r="K185" i="17"/>
  <c r="P224" i="17"/>
  <c r="K249" i="17"/>
  <c r="O383" i="17"/>
  <c r="K428" i="17"/>
  <c r="K455" i="17"/>
  <c r="P45" i="18"/>
  <c r="K201" i="18"/>
  <c r="O406" i="18"/>
  <c r="M66" i="19"/>
  <c r="K424" i="19"/>
  <c r="L640" i="14"/>
  <c r="O640" i="14" s="1"/>
  <c r="M252" i="15"/>
  <c r="M250" i="15" s="1"/>
  <c r="O258" i="15"/>
  <c r="O318" i="15"/>
  <c r="N34" i="15"/>
  <c r="N14" i="15" s="1"/>
  <c r="K620" i="15"/>
  <c r="K622" i="15"/>
  <c r="K624" i="15"/>
  <c r="L96" i="16"/>
  <c r="N331" i="16"/>
  <c r="N329" i="16" s="1"/>
  <c r="K341" i="16"/>
  <c r="O354" i="16"/>
  <c r="K376" i="16"/>
  <c r="K380" i="16"/>
  <c r="O401" i="16"/>
  <c r="K417" i="16"/>
  <c r="K450" i="16"/>
  <c r="K497" i="16"/>
  <c r="O564" i="16"/>
  <c r="K634" i="16"/>
  <c r="P57" i="17"/>
  <c r="K158" i="17"/>
  <c r="K199" i="17"/>
  <c r="L275" i="17"/>
  <c r="L273" i="17" s="1"/>
  <c r="P314" i="17"/>
  <c r="M312" i="17"/>
  <c r="N32" i="18"/>
  <c r="N30" i="18" s="1"/>
  <c r="P254" i="19"/>
  <c r="M252" i="19"/>
  <c r="P252" i="19" s="1"/>
  <c r="K368" i="19"/>
  <c r="K625" i="19"/>
  <c r="K623" i="19"/>
  <c r="K621" i="19"/>
  <c r="K626" i="19"/>
  <c r="K624" i="19"/>
  <c r="K622" i="19"/>
  <c r="K620" i="19"/>
  <c r="N26" i="20"/>
  <c r="N16" i="20" s="1"/>
  <c r="O49" i="20"/>
  <c r="K632" i="14"/>
  <c r="K85" i="15"/>
  <c r="M273" i="15"/>
  <c r="M312" i="15"/>
  <c r="P312" i="15" s="1"/>
  <c r="K350" i="15"/>
  <c r="K618" i="15"/>
  <c r="K613" i="15"/>
  <c r="N142" i="16"/>
  <c r="K186" i="16"/>
  <c r="L224" i="16"/>
  <c r="L222" i="16" s="1"/>
  <c r="P275" i="16"/>
  <c r="O349" i="16"/>
  <c r="K465" i="16"/>
  <c r="K474" i="16"/>
  <c r="K580" i="16"/>
  <c r="L70" i="17"/>
  <c r="L68" i="17" s="1"/>
  <c r="K84" i="17"/>
  <c r="K173" i="17"/>
  <c r="K186" i="17"/>
  <c r="K229" i="17"/>
  <c r="K370" i="17"/>
  <c r="K421" i="17"/>
  <c r="O535" i="17"/>
  <c r="O584" i="17"/>
  <c r="K589" i="17"/>
  <c r="K158" i="18"/>
  <c r="P294" i="18"/>
  <c r="M292" i="18"/>
  <c r="P292" i="18" s="1"/>
  <c r="K431" i="18"/>
  <c r="K618" i="18"/>
  <c r="K615" i="18"/>
  <c r="K611" i="18"/>
  <c r="K189" i="19"/>
  <c r="L26" i="20"/>
  <c r="L16" i="20" s="1"/>
  <c r="K341" i="17"/>
  <c r="O347" i="17"/>
  <c r="N34" i="17"/>
  <c r="N14" i="17" s="1"/>
  <c r="K625" i="17"/>
  <c r="O649" i="17"/>
  <c r="K189" i="18"/>
  <c r="N292" i="18"/>
  <c r="N290" i="18" s="1"/>
  <c r="O354" i="18"/>
  <c r="K396" i="18"/>
  <c r="O437" i="18"/>
  <c r="K573" i="18"/>
  <c r="K619" i="18"/>
  <c r="P55" i="19"/>
  <c r="K349" i="19"/>
  <c r="O354" i="19"/>
  <c r="K432" i="19"/>
  <c r="P294" i="20"/>
  <c r="M292" i="20"/>
  <c r="N96" i="21"/>
  <c r="P98" i="21"/>
  <c r="K349" i="17"/>
  <c r="O401" i="17"/>
  <c r="O404" i="17"/>
  <c r="K623" i="17"/>
  <c r="J651" i="17"/>
  <c r="K651" i="17" s="1"/>
  <c r="M74" i="18"/>
  <c r="K372" i="18"/>
  <c r="K397" i="18"/>
  <c r="K420" i="18"/>
  <c r="K432" i="18"/>
  <c r="O533" i="18"/>
  <c r="N43" i="19"/>
  <c r="N41" i="19" s="1"/>
  <c r="P41" i="19" s="1"/>
  <c r="O349" i="19"/>
  <c r="K377" i="19"/>
  <c r="K417" i="19"/>
  <c r="K427" i="19"/>
  <c r="K455" i="19"/>
  <c r="O459" i="19"/>
  <c r="K630" i="19"/>
  <c r="P45" i="20"/>
  <c r="P314" i="20"/>
  <c r="M312" i="20"/>
  <c r="P312" i="20" s="1"/>
  <c r="L333" i="20"/>
  <c r="N43" i="21"/>
  <c r="N41" i="21" s="1"/>
  <c r="N22" i="21"/>
  <c r="L24" i="21"/>
  <c r="L70" i="21"/>
  <c r="O70" i="21" s="1"/>
  <c r="P254" i="21"/>
  <c r="M252" i="21"/>
  <c r="P333" i="21"/>
  <c r="M331" i="21"/>
  <c r="K465" i="17"/>
  <c r="K498" i="17"/>
  <c r="K564" i="17"/>
  <c r="O599" i="17"/>
  <c r="K621" i="17"/>
  <c r="J671" i="17"/>
  <c r="N331" i="18"/>
  <c r="N329" i="18" s="1"/>
  <c r="I367" i="18"/>
  <c r="K367" i="18" s="1"/>
  <c r="K418" i="18"/>
  <c r="K430" i="18"/>
  <c r="O459" i="18"/>
  <c r="N34" i="18"/>
  <c r="K617" i="18"/>
  <c r="K80" i="19"/>
  <c r="N271" i="19"/>
  <c r="N33" i="19"/>
  <c r="N13" i="19" s="1"/>
  <c r="O401" i="19"/>
  <c r="O404" i="19"/>
  <c r="K465" i="19"/>
  <c r="K474" i="19"/>
  <c r="K498" i="19"/>
  <c r="O568" i="19"/>
  <c r="K573" i="19"/>
  <c r="K628" i="19"/>
  <c r="L45" i="20"/>
  <c r="O45" i="20" s="1"/>
  <c r="L24" i="20"/>
  <c r="O24" i="20" s="1"/>
  <c r="K340" i="17"/>
  <c r="O354" i="17"/>
  <c r="K372" i="17"/>
  <c r="K377" i="17"/>
  <c r="O380" i="17"/>
  <c r="O435" i="17"/>
  <c r="K466" i="17"/>
  <c r="O537" i="17"/>
  <c r="K635" i="17"/>
  <c r="K649" i="17"/>
  <c r="K65" i="18"/>
  <c r="K219" i="18"/>
  <c r="P333" i="18"/>
  <c r="N33" i="18"/>
  <c r="N13" i="18" s="1"/>
  <c r="K370" i="18"/>
  <c r="K416" i="18"/>
  <c r="K428" i="18"/>
  <c r="O457" i="18"/>
  <c r="O553" i="18"/>
  <c r="O582" i="18"/>
  <c r="K597" i="18"/>
  <c r="K631" i="18"/>
  <c r="N644" i="18"/>
  <c r="N640" i="18" s="1"/>
  <c r="N638" i="18" s="1"/>
  <c r="N636" i="18" s="1"/>
  <c r="L122" i="19"/>
  <c r="L120" i="19" s="1"/>
  <c r="O120" i="19" s="1"/>
  <c r="K149" i="19"/>
  <c r="K176" i="19"/>
  <c r="P224" i="19"/>
  <c r="L275" i="19"/>
  <c r="O347" i="19"/>
  <c r="K375" i="19"/>
  <c r="O380" i="19"/>
  <c r="K396" i="19"/>
  <c r="K428" i="19"/>
  <c r="K435" i="19"/>
  <c r="J203" i="1"/>
  <c r="J212" i="1"/>
  <c r="P224" i="21"/>
  <c r="M222" i="21"/>
  <c r="P314" i="21"/>
  <c r="M312" i="21"/>
  <c r="K633" i="17"/>
  <c r="L98" i="18"/>
  <c r="O98" i="18" s="1"/>
  <c r="P144" i="18"/>
  <c r="K176" i="18"/>
  <c r="K185" i="18"/>
  <c r="O349" i="18"/>
  <c r="O401" i="18"/>
  <c r="K426" i="18"/>
  <c r="K450" i="18"/>
  <c r="O455" i="18"/>
  <c r="K533" i="18"/>
  <c r="O551" i="18"/>
  <c r="O580" i="18"/>
  <c r="K595" i="18"/>
  <c r="L24" i="19"/>
  <c r="K88" i="19"/>
  <c r="K164" i="19"/>
  <c r="L294" i="19"/>
  <c r="O294" i="19" s="1"/>
  <c r="K345" i="19"/>
  <c r="K402" i="19"/>
  <c r="K466" i="19"/>
  <c r="K481" i="19"/>
  <c r="K499" i="19"/>
  <c r="K564" i="19"/>
  <c r="O599" i="19"/>
  <c r="L640" i="19"/>
  <c r="O640" i="19" s="1"/>
  <c r="N26" i="21"/>
  <c r="N16" i="21" s="1"/>
  <c r="N312" i="21"/>
  <c r="N310" i="21" s="1"/>
  <c r="O337" i="20"/>
  <c r="K397" i="20"/>
  <c r="K421" i="20"/>
  <c r="K427" i="20"/>
  <c r="K573" i="20"/>
  <c r="K591" i="20"/>
  <c r="K597" i="20"/>
  <c r="K614" i="20"/>
  <c r="K619" i="20"/>
  <c r="O102" i="21"/>
  <c r="K164" i="21"/>
  <c r="K186" i="21"/>
  <c r="K200" i="21"/>
  <c r="K270" i="21"/>
  <c r="K343" i="21"/>
  <c r="O435" i="21"/>
  <c r="O537" i="21"/>
  <c r="K631" i="21"/>
  <c r="K64" i="20"/>
  <c r="L23" i="20"/>
  <c r="O23" i="20" s="1"/>
  <c r="N142" i="20"/>
  <c r="P142" i="20" s="1"/>
  <c r="K249" i="20"/>
  <c r="M337" i="20"/>
  <c r="M331" i="20" s="1"/>
  <c r="K350" i="20"/>
  <c r="O383" i="20"/>
  <c r="K416" i="20"/>
  <c r="K422" i="20"/>
  <c r="K428" i="20"/>
  <c r="K466" i="20"/>
  <c r="O597" i="20"/>
  <c r="K612" i="20"/>
  <c r="K617" i="20"/>
  <c r="K138" i="21"/>
  <c r="N222" i="21"/>
  <c r="N220" i="21" s="1"/>
  <c r="O535" i="21"/>
  <c r="K629" i="21"/>
  <c r="K615" i="20"/>
  <c r="O533" i="21"/>
  <c r="K612" i="21"/>
  <c r="K619" i="21"/>
  <c r="K626" i="21"/>
  <c r="K186" i="20"/>
  <c r="N220" i="20"/>
  <c r="P275" i="20"/>
  <c r="K381" i="20"/>
  <c r="K455" i="20"/>
  <c r="K498" i="20"/>
  <c r="K613" i="20"/>
  <c r="M120" i="21"/>
  <c r="P120" i="21" s="1"/>
  <c r="M142" i="21"/>
  <c r="P275" i="21"/>
  <c r="M292" i="21"/>
  <c r="L333" i="21"/>
  <c r="O349" i="21"/>
  <c r="K481" i="21"/>
  <c r="K617" i="21"/>
  <c r="K624" i="21"/>
  <c r="L122" i="20"/>
  <c r="L120" i="20" s="1"/>
  <c r="M222" i="20"/>
  <c r="L224" i="20"/>
  <c r="L222" i="20" s="1"/>
  <c r="L275" i="20"/>
  <c r="L273" i="20" s="1"/>
  <c r="O404" i="20"/>
  <c r="K417" i="20"/>
  <c r="K423" i="20"/>
  <c r="K429" i="20"/>
  <c r="O455" i="20"/>
  <c r="N31" i="20"/>
  <c r="N29" i="20" s="1"/>
  <c r="N33" i="20"/>
  <c r="N13" i="20" s="1"/>
  <c r="K564" i="20"/>
  <c r="K593" i="20"/>
  <c r="K611" i="20"/>
  <c r="K630" i="20"/>
  <c r="P45" i="21"/>
  <c r="N142" i="21"/>
  <c r="K149" i="21"/>
  <c r="K176" i="21"/>
  <c r="K199" i="21"/>
  <c r="K249" i="21"/>
  <c r="L294" i="21"/>
  <c r="O294" i="21" s="1"/>
  <c r="O347" i="21"/>
  <c r="K425" i="21"/>
  <c r="K450" i="21"/>
  <c r="K551" i="21"/>
  <c r="N33" i="21"/>
  <c r="N13" i="21" s="1"/>
  <c r="P11" i="2"/>
  <c r="M9" i="2"/>
  <c r="O25" i="1"/>
  <c r="L15" i="1"/>
  <c r="O15" i="1" s="1"/>
  <c r="P19" i="1"/>
  <c r="O54" i="1"/>
  <c r="N19" i="1"/>
  <c r="P21" i="3"/>
  <c r="M11" i="3"/>
  <c r="M19" i="3"/>
  <c r="P42" i="1"/>
  <c r="O251" i="2"/>
  <c r="L31" i="2"/>
  <c r="O456" i="2"/>
  <c r="M41" i="3"/>
  <c r="O437" i="3"/>
  <c r="L32" i="3"/>
  <c r="O537" i="3"/>
  <c r="L537" i="1"/>
  <c r="J651" i="3"/>
  <c r="K651" i="3" s="1"/>
  <c r="P15" i="5"/>
  <c r="M9" i="5"/>
  <c r="P24" i="6"/>
  <c r="M14" i="6"/>
  <c r="P14" i="6" s="1"/>
  <c r="O95" i="6"/>
  <c r="P333" i="6"/>
  <c r="M331" i="6"/>
  <c r="O354" i="6"/>
  <c r="L34" i="6"/>
  <c r="L33" i="6"/>
  <c r="O33" i="6" s="1"/>
  <c r="O567" i="6"/>
  <c r="O119" i="8"/>
  <c r="O126" i="8"/>
  <c r="O598" i="2"/>
  <c r="L598" i="1"/>
  <c r="O598" i="1" s="1"/>
  <c r="K631" i="3"/>
  <c r="I631" i="1"/>
  <c r="K663" i="3"/>
  <c r="I663" i="1"/>
  <c r="M9" i="1"/>
  <c r="L21" i="1"/>
  <c r="M29" i="1"/>
  <c r="I244" i="1"/>
  <c r="K244" i="1" s="1"/>
  <c r="P254" i="2"/>
  <c r="M22" i="2"/>
  <c r="K289" i="2"/>
  <c r="O311" i="2"/>
  <c r="K396" i="2"/>
  <c r="O535" i="2"/>
  <c r="K591" i="2"/>
  <c r="I591" i="1"/>
  <c r="K597" i="2"/>
  <c r="I597" i="1"/>
  <c r="K635" i="2"/>
  <c r="L661" i="1"/>
  <c r="O661" i="1" s="1"/>
  <c r="O661" i="2"/>
  <c r="L26" i="3"/>
  <c r="K82" i="3"/>
  <c r="K229" i="3"/>
  <c r="O354" i="3"/>
  <c r="K474" i="3"/>
  <c r="K498" i="3"/>
  <c r="N33" i="3"/>
  <c r="N13" i="3" s="1"/>
  <c r="N567" i="1"/>
  <c r="K579" i="3"/>
  <c r="I579" i="1"/>
  <c r="K579" i="1" s="1"/>
  <c r="O584" i="3"/>
  <c r="L584" i="1"/>
  <c r="K629" i="3"/>
  <c r="I629" i="1"/>
  <c r="K635" i="3"/>
  <c r="I635" i="1"/>
  <c r="O67" i="4"/>
  <c r="P119" i="5"/>
  <c r="M118" i="5"/>
  <c r="P32" i="8"/>
  <c r="M30" i="8"/>
  <c r="P30" i="8" s="1"/>
  <c r="P67" i="2"/>
  <c r="L26" i="2"/>
  <c r="O258" i="2"/>
  <c r="O580" i="3"/>
  <c r="L580" i="1"/>
  <c r="P95" i="4"/>
  <c r="M94" i="4"/>
  <c r="P94" i="4" s="1"/>
  <c r="M14" i="1"/>
  <c r="P14" i="1" s="1"/>
  <c r="J113" i="1"/>
  <c r="I213" i="1"/>
  <c r="M275" i="1"/>
  <c r="P31" i="2"/>
  <c r="M29" i="2"/>
  <c r="O533" i="2"/>
  <c r="K633" i="2"/>
  <c r="L651" i="1"/>
  <c r="O651" i="2"/>
  <c r="O42" i="3"/>
  <c r="K80" i="3"/>
  <c r="M273" i="3"/>
  <c r="K340" i="3"/>
  <c r="O352" i="3"/>
  <c r="N34" i="3"/>
  <c r="N14" i="3" s="1"/>
  <c r="K449" i="3"/>
  <c r="O535" i="3"/>
  <c r="L535" i="1"/>
  <c r="K564" i="3"/>
  <c r="N31" i="3"/>
  <c r="N565" i="1"/>
  <c r="M96" i="5"/>
  <c r="P102" i="5"/>
  <c r="P291" i="6"/>
  <c r="M290" i="6"/>
  <c r="L32" i="2"/>
  <c r="O383" i="2"/>
  <c r="K593" i="2"/>
  <c r="I593" i="1"/>
  <c r="L148" i="1"/>
  <c r="I368" i="1"/>
  <c r="P24" i="2"/>
  <c r="M14" i="2"/>
  <c r="P14" i="2" s="1"/>
  <c r="P272" i="2"/>
  <c r="M271" i="2"/>
  <c r="O385" i="2"/>
  <c r="L34" i="2"/>
  <c r="K589" i="2"/>
  <c r="I589" i="1"/>
  <c r="K595" i="2"/>
  <c r="I595" i="1"/>
  <c r="O600" i="2"/>
  <c r="L600" i="1"/>
  <c r="O600" i="1" s="1"/>
  <c r="P45" i="3"/>
  <c r="N43" i="3"/>
  <c r="N41" i="3" s="1"/>
  <c r="N32" i="3"/>
  <c r="N30" i="3" s="1"/>
  <c r="K577" i="3"/>
  <c r="I577" i="1"/>
  <c r="K577" i="1" s="1"/>
  <c r="O582" i="3"/>
  <c r="L582" i="1"/>
  <c r="K625" i="3"/>
  <c r="K623" i="3"/>
  <c r="K621" i="3"/>
  <c r="K626" i="3"/>
  <c r="K624" i="3"/>
  <c r="K622" i="3"/>
  <c r="K620" i="3"/>
  <c r="I620" i="1"/>
  <c r="K633" i="3"/>
  <c r="I633" i="1"/>
  <c r="O665" i="3"/>
  <c r="L665" i="1"/>
  <c r="P23" i="4"/>
  <c r="M13" i="4"/>
  <c r="P13" i="4" s="1"/>
  <c r="P19" i="7"/>
  <c r="N15" i="7"/>
  <c r="N19" i="7"/>
  <c r="P224" i="9"/>
  <c r="M222" i="9"/>
  <c r="M220" i="9" s="1"/>
  <c r="L668" i="1"/>
  <c r="O668" i="1" s="1"/>
  <c r="O668" i="2"/>
  <c r="K575" i="3"/>
  <c r="I575" i="1"/>
  <c r="K575" i="1" s="1"/>
  <c r="I92" i="1"/>
  <c r="M95" i="1"/>
  <c r="P95" i="1" s="1"/>
  <c r="I110" i="1"/>
  <c r="K110" i="1" s="1"/>
  <c r="L124" i="1"/>
  <c r="L383" i="1"/>
  <c r="N68" i="2"/>
  <c r="M250" i="2"/>
  <c r="K372" i="2"/>
  <c r="O437" i="2"/>
  <c r="L33" i="2"/>
  <c r="O33" i="2" s="1"/>
  <c r="O458" i="2"/>
  <c r="O582" i="2"/>
  <c r="K629" i="2"/>
  <c r="L640" i="2"/>
  <c r="L650" i="1"/>
  <c r="O650" i="2"/>
  <c r="O19" i="3"/>
  <c r="M22" i="3"/>
  <c r="P57" i="3"/>
  <c r="M55" i="3"/>
  <c r="K88" i="3"/>
  <c r="O272" i="3"/>
  <c r="K349" i="3"/>
  <c r="K376" i="3"/>
  <c r="O404" i="3"/>
  <c r="L34" i="3"/>
  <c r="O439" i="3"/>
  <c r="O533" i="3"/>
  <c r="L533" i="1"/>
  <c r="K547" i="3"/>
  <c r="L640" i="3"/>
  <c r="P29" i="4"/>
  <c r="M28" i="4"/>
  <c r="P28" i="4" s="1"/>
  <c r="L45" i="4"/>
  <c r="P54" i="4"/>
  <c r="M53" i="4"/>
  <c r="N96" i="4"/>
  <c r="K132" i="4"/>
  <c r="O554" i="4"/>
  <c r="L33" i="4"/>
  <c r="O33" i="4" s="1"/>
  <c r="O598" i="4"/>
  <c r="L31" i="4"/>
  <c r="M53" i="5"/>
  <c r="N34" i="5"/>
  <c r="N14" i="5" s="1"/>
  <c r="O459" i="5"/>
  <c r="L15" i="2"/>
  <c r="O15" i="2" s="1"/>
  <c r="O19" i="2"/>
  <c r="P42" i="2"/>
  <c r="O54" i="2"/>
  <c r="O95" i="2"/>
  <c r="P119" i="2"/>
  <c r="K612" i="2"/>
  <c r="K614" i="2"/>
  <c r="K616" i="2"/>
  <c r="K620" i="2"/>
  <c r="K622" i="2"/>
  <c r="K624" i="2"/>
  <c r="M13" i="3"/>
  <c r="P13" i="3" s="1"/>
  <c r="P95" i="3"/>
  <c r="O119" i="3"/>
  <c r="P141" i="3"/>
  <c r="P330" i="3"/>
  <c r="M15" i="4"/>
  <c r="P15" i="4" s="1"/>
  <c r="P19" i="4"/>
  <c r="M22" i="4"/>
  <c r="L34" i="4"/>
  <c r="P57" i="4"/>
  <c r="O119" i="4"/>
  <c r="O439" i="4"/>
  <c r="O21" i="5"/>
  <c r="L19" i="5"/>
  <c r="P45" i="5"/>
  <c r="P67" i="5"/>
  <c r="M66" i="5"/>
  <c r="K92" i="5"/>
  <c r="O352" i="5"/>
  <c r="L32" i="5"/>
  <c r="N32" i="5"/>
  <c r="N30" i="5" s="1"/>
  <c r="O457" i="5"/>
  <c r="N19" i="6"/>
  <c r="M142" i="6"/>
  <c r="O553" i="6"/>
  <c r="O141" i="7"/>
  <c r="P221" i="7"/>
  <c r="M220" i="7"/>
  <c r="P19" i="8"/>
  <c r="K612" i="3"/>
  <c r="K614" i="3"/>
  <c r="K616" i="3"/>
  <c r="K618" i="3"/>
  <c r="O437" i="4"/>
  <c r="O567" i="5"/>
  <c r="L33" i="5"/>
  <c r="O33" i="5" s="1"/>
  <c r="P31" i="6"/>
  <c r="M29" i="6"/>
  <c r="P224" i="6"/>
  <c r="L32" i="6"/>
  <c r="O352" i="6"/>
  <c r="K418" i="6"/>
  <c r="K424" i="6"/>
  <c r="K430" i="6"/>
  <c r="O551" i="6"/>
  <c r="P24" i="7"/>
  <c r="M14" i="7"/>
  <c r="P14" i="7" s="1"/>
  <c r="L24" i="7"/>
  <c r="L26" i="8"/>
  <c r="O61" i="8"/>
  <c r="M41" i="9"/>
  <c r="P25" i="10"/>
  <c r="M15" i="10"/>
  <c r="P15" i="10" s="1"/>
  <c r="M19" i="10"/>
  <c r="P70" i="10"/>
  <c r="L33" i="10"/>
  <c r="O33" i="10" s="1"/>
  <c r="O353" i="10"/>
  <c r="M220" i="2"/>
  <c r="M337" i="2"/>
  <c r="L23" i="3"/>
  <c r="K270" i="4"/>
  <c r="O435" i="4"/>
  <c r="M331" i="5"/>
  <c r="P337" i="5"/>
  <c r="M53" i="6"/>
  <c r="N26" i="6"/>
  <c r="N16" i="6" s="1"/>
  <c r="O141" i="6"/>
  <c r="P221" i="6"/>
  <c r="M220" i="6"/>
  <c r="K266" i="6"/>
  <c r="K324" i="6"/>
  <c r="M53" i="7"/>
  <c r="O102" i="7"/>
  <c r="L26" i="7"/>
  <c r="M102" i="7"/>
  <c r="M26" i="7" s="1"/>
  <c r="L33" i="8"/>
  <c r="O33" i="8" s="1"/>
  <c r="O384" i="8"/>
  <c r="P29" i="5"/>
  <c r="M28" i="5"/>
  <c r="P28" i="5" s="1"/>
  <c r="L31" i="5"/>
  <c r="O565" i="5"/>
  <c r="P31" i="7"/>
  <c r="M29" i="7"/>
  <c r="O566" i="11"/>
  <c r="L32" i="11"/>
  <c r="M15" i="3"/>
  <c r="P15" i="3" s="1"/>
  <c r="K611" i="3"/>
  <c r="K613" i="3"/>
  <c r="K615" i="3"/>
  <c r="K617" i="3"/>
  <c r="M11" i="4"/>
  <c r="L23" i="4"/>
  <c r="O535" i="4"/>
  <c r="O49" i="5"/>
  <c r="M49" i="5"/>
  <c r="L26" i="5"/>
  <c r="N26" i="5"/>
  <c r="N16" i="5" s="1"/>
  <c r="O599" i="5"/>
  <c r="M11" i="6"/>
  <c r="O54" i="6"/>
  <c r="N22" i="6"/>
  <c r="N55" i="6"/>
  <c r="N53" i="6" s="1"/>
  <c r="O102" i="6"/>
  <c r="L26" i="6"/>
  <c r="M102" i="6"/>
  <c r="K264" i="6"/>
  <c r="P294" i="6"/>
  <c r="O330" i="6"/>
  <c r="O380" i="6"/>
  <c r="O457" i="6"/>
  <c r="O599" i="6"/>
  <c r="M11" i="7"/>
  <c r="O54" i="7"/>
  <c r="N22" i="7"/>
  <c r="N55" i="7"/>
  <c r="N53" i="7" s="1"/>
  <c r="O95" i="7"/>
  <c r="P333" i="7"/>
  <c r="N331" i="7"/>
  <c r="N329" i="7" s="1"/>
  <c r="O459" i="7"/>
  <c r="L34" i="7"/>
  <c r="P29" i="10"/>
  <c r="K612" i="4"/>
  <c r="K614" i="4"/>
  <c r="K616" i="4"/>
  <c r="K618" i="4"/>
  <c r="K620" i="4"/>
  <c r="K622" i="4"/>
  <c r="K624" i="4"/>
  <c r="K626" i="4"/>
  <c r="O54" i="5"/>
  <c r="O95" i="5"/>
  <c r="O102" i="5"/>
  <c r="O141" i="5"/>
  <c r="P221" i="5"/>
  <c r="P291" i="5"/>
  <c r="O330" i="5"/>
  <c r="O337" i="5"/>
  <c r="L15" i="6"/>
  <c r="O15" i="6" s="1"/>
  <c r="O19" i="6"/>
  <c r="M30" i="6"/>
  <c r="P30" i="6" s="1"/>
  <c r="P42" i="6"/>
  <c r="O251" i="6"/>
  <c r="P272" i="6"/>
  <c r="O311" i="6"/>
  <c r="L15" i="7"/>
  <c r="O15" i="7" s="1"/>
  <c r="O19" i="7"/>
  <c r="M30" i="7"/>
  <c r="P30" i="7" s="1"/>
  <c r="P42" i="7"/>
  <c r="O251" i="7"/>
  <c r="P272" i="7"/>
  <c r="P141" i="8"/>
  <c r="M140" i="8"/>
  <c r="P330" i="8"/>
  <c r="P333" i="8"/>
  <c r="L34" i="8"/>
  <c r="O459" i="8"/>
  <c r="K533" i="8"/>
  <c r="K580" i="8"/>
  <c r="K665" i="8"/>
  <c r="P25" i="9"/>
  <c r="M15" i="9"/>
  <c r="P15" i="9" s="1"/>
  <c r="O70" i="9"/>
  <c r="M292" i="9"/>
  <c r="M290" i="9" s="1"/>
  <c r="P290" i="9" s="1"/>
  <c r="K628" i="9"/>
  <c r="M222" i="10"/>
  <c r="K285" i="10"/>
  <c r="P311" i="10"/>
  <c r="O385" i="10"/>
  <c r="K423" i="10"/>
  <c r="M15" i="6"/>
  <c r="P15" i="6" s="1"/>
  <c r="M22" i="6"/>
  <c r="M15" i="7"/>
  <c r="P15" i="7" s="1"/>
  <c r="M22" i="7"/>
  <c r="P57" i="8"/>
  <c r="M22" i="8"/>
  <c r="M55" i="8"/>
  <c r="P144" i="8"/>
  <c r="K176" i="8"/>
  <c r="L32" i="8"/>
  <c r="O457" i="8"/>
  <c r="K634" i="8"/>
  <c r="N22" i="9"/>
  <c r="K573" i="9"/>
  <c r="P102" i="10"/>
  <c r="M96" i="10"/>
  <c r="P251" i="10"/>
  <c r="O291" i="10"/>
  <c r="P337" i="10"/>
  <c r="M331" i="10"/>
  <c r="O383" i="10"/>
  <c r="K421" i="10"/>
  <c r="K455" i="10"/>
  <c r="O671" i="7"/>
  <c r="L640" i="7"/>
  <c r="P32" i="9"/>
  <c r="M30" i="9"/>
  <c r="P30" i="9" s="1"/>
  <c r="P54" i="9"/>
  <c r="M53" i="9"/>
  <c r="L26" i="9"/>
  <c r="O74" i="9"/>
  <c r="M74" i="9"/>
  <c r="O298" i="9"/>
  <c r="P311" i="9"/>
  <c r="L34" i="9"/>
  <c r="O459" i="9"/>
  <c r="P32" i="10"/>
  <c r="M30" i="10"/>
  <c r="P30" i="10" s="1"/>
  <c r="O221" i="10"/>
  <c r="P21" i="11"/>
  <c r="M11" i="11"/>
  <c r="M19" i="11"/>
  <c r="O291" i="11"/>
  <c r="M22" i="12"/>
  <c r="P57" i="12"/>
  <c r="M55" i="12"/>
  <c r="L24" i="13"/>
  <c r="L70" i="13"/>
  <c r="M310" i="4"/>
  <c r="P310" i="4" s="1"/>
  <c r="K611" i="4"/>
  <c r="K613" i="4"/>
  <c r="K615" i="4"/>
  <c r="K617" i="4"/>
  <c r="K621" i="4"/>
  <c r="K623" i="4"/>
  <c r="L23" i="5"/>
  <c r="N43" i="6"/>
  <c r="N43" i="7"/>
  <c r="P330" i="7"/>
  <c r="M331" i="7"/>
  <c r="P337" i="7"/>
  <c r="P19" i="9"/>
  <c r="L122" i="9"/>
  <c r="L23" i="9"/>
  <c r="O228" i="9"/>
  <c r="O291" i="9"/>
  <c r="N31" i="9"/>
  <c r="L32" i="9"/>
  <c r="O457" i="9"/>
  <c r="L26" i="10"/>
  <c r="O74" i="10"/>
  <c r="M74" i="10"/>
  <c r="M68" i="10" s="1"/>
  <c r="N22" i="10"/>
  <c r="K380" i="10"/>
  <c r="K417" i="10"/>
  <c r="K429" i="10"/>
  <c r="P45" i="12"/>
  <c r="N43" i="12"/>
  <c r="N22" i="12"/>
  <c r="L31" i="6"/>
  <c r="L31" i="7"/>
  <c r="K533" i="7"/>
  <c r="K573" i="7"/>
  <c r="K580" i="7"/>
  <c r="P25" i="8"/>
  <c r="M15" i="8"/>
  <c r="P15" i="8" s="1"/>
  <c r="L70" i="8"/>
  <c r="L23" i="8"/>
  <c r="N142" i="8"/>
  <c r="N140" i="8" s="1"/>
  <c r="K628" i="8"/>
  <c r="O67" i="9"/>
  <c r="P70" i="9"/>
  <c r="M22" i="9"/>
  <c r="O221" i="9"/>
  <c r="P251" i="9"/>
  <c r="L33" i="9"/>
  <c r="O33" i="9" s="1"/>
  <c r="O384" i="9"/>
  <c r="L31" i="10"/>
  <c r="P54" i="10"/>
  <c r="M53" i="10"/>
  <c r="O67" i="10"/>
  <c r="K199" i="10"/>
  <c r="K427" i="10"/>
  <c r="P251" i="11"/>
  <c r="O291" i="7"/>
  <c r="P311" i="7"/>
  <c r="K611" i="7"/>
  <c r="K613" i="7"/>
  <c r="K615" i="7"/>
  <c r="K617" i="7"/>
  <c r="K619" i="7"/>
  <c r="K621" i="7"/>
  <c r="K623" i="7"/>
  <c r="K625" i="7"/>
  <c r="N19" i="8"/>
  <c r="O221" i="8"/>
  <c r="O291" i="8"/>
  <c r="K611" i="8"/>
  <c r="K613" i="8"/>
  <c r="K615" i="8"/>
  <c r="K617" i="8"/>
  <c r="K619" i="8"/>
  <c r="K621" i="8"/>
  <c r="K623" i="8"/>
  <c r="K625" i="8"/>
  <c r="O42" i="9"/>
  <c r="P57" i="9"/>
  <c r="K611" i="9"/>
  <c r="K613" i="9"/>
  <c r="K615" i="9"/>
  <c r="K617" i="9"/>
  <c r="M11" i="10"/>
  <c r="N19" i="10"/>
  <c r="L23" i="10"/>
  <c r="O42" i="10"/>
  <c r="P57" i="10"/>
  <c r="O272" i="10"/>
  <c r="L640" i="10"/>
  <c r="O648" i="10"/>
  <c r="M14" i="11"/>
  <c r="P14" i="11" s="1"/>
  <c r="N43" i="11"/>
  <c r="N41" i="11" s="1"/>
  <c r="P21" i="12"/>
  <c r="M11" i="12"/>
  <c r="M19" i="12"/>
  <c r="L26" i="12"/>
  <c r="P141" i="12"/>
  <c r="M140" i="12"/>
  <c r="M331" i="12"/>
  <c r="P337" i="12"/>
  <c r="M26" i="12"/>
  <c r="N31" i="12"/>
  <c r="N33" i="12"/>
  <c r="N13" i="12" s="1"/>
  <c r="P291" i="13"/>
  <c r="L15" i="8"/>
  <c r="O15" i="8" s="1"/>
  <c r="M102" i="9"/>
  <c r="L15" i="10"/>
  <c r="O15" i="10" s="1"/>
  <c r="K466" i="10"/>
  <c r="K481" i="10"/>
  <c r="N22" i="11"/>
  <c r="L98" i="11"/>
  <c r="P102" i="11"/>
  <c r="M96" i="11"/>
  <c r="K158" i="11"/>
  <c r="M14" i="12"/>
  <c r="P14" i="12" s="1"/>
  <c r="O119" i="12"/>
  <c r="P330" i="12"/>
  <c r="P333" i="12"/>
  <c r="L34" i="12"/>
  <c r="O459" i="12"/>
  <c r="L45" i="14"/>
  <c r="L23" i="14"/>
  <c r="M29" i="8"/>
  <c r="M29" i="9"/>
  <c r="M22" i="10"/>
  <c r="M220" i="11"/>
  <c r="O385" i="11"/>
  <c r="N34" i="11"/>
  <c r="N14" i="11" s="1"/>
  <c r="L640" i="11"/>
  <c r="O648" i="11"/>
  <c r="P144" i="12"/>
  <c r="O457" i="12"/>
  <c r="L32" i="12"/>
  <c r="K625" i="12"/>
  <c r="K612" i="7"/>
  <c r="K614" i="7"/>
  <c r="K616" i="7"/>
  <c r="K620" i="7"/>
  <c r="K622" i="7"/>
  <c r="K624" i="7"/>
  <c r="K612" i="8"/>
  <c r="K614" i="8"/>
  <c r="K616" i="8"/>
  <c r="K622" i="8"/>
  <c r="K624" i="8"/>
  <c r="M41" i="11"/>
  <c r="M22" i="11"/>
  <c r="P57" i="11"/>
  <c r="M55" i="11"/>
  <c r="L23" i="11"/>
  <c r="L70" i="11"/>
  <c r="N32" i="11"/>
  <c r="N30" i="11" s="1"/>
  <c r="O383" i="11"/>
  <c r="O382" i="12"/>
  <c r="L31" i="12"/>
  <c r="P11" i="14"/>
  <c r="O42" i="11"/>
  <c r="N26" i="11"/>
  <c r="N16" i="11" s="1"/>
  <c r="O221" i="11"/>
  <c r="O228" i="11"/>
  <c r="K285" i="11"/>
  <c r="O298" i="11"/>
  <c r="P311" i="11"/>
  <c r="O351" i="11"/>
  <c r="L31" i="11"/>
  <c r="L34" i="11"/>
  <c r="O568" i="11"/>
  <c r="O42" i="12"/>
  <c r="K164" i="12"/>
  <c r="P11" i="13"/>
  <c r="M9" i="13"/>
  <c r="P98" i="13"/>
  <c r="M22" i="13"/>
  <c r="P98" i="14"/>
  <c r="M96" i="14"/>
  <c r="P96" i="14" s="1"/>
  <c r="P98" i="15"/>
  <c r="O228" i="15"/>
  <c r="O221" i="12"/>
  <c r="P251" i="12"/>
  <c r="O291" i="12"/>
  <c r="P311" i="12"/>
  <c r="K611" i="12"/>
  <c r="K613" i="12"/>
  <c r="K615" i="12"/>
  <c r="K617" i="12"/>
  <c r="K621" i="12"/>
  <c r="K623" i="12"/>
  <c r="O54" i="13"/>
  <c r="O141" i="13"/>
  <c r="L32" i="13"/>
  <c r="O352" i="13"/>
  <c r="N34" i="13"/>
  <c r="N14" i="13" s="1"/>
  <c r="O459" i="13"/>
  <c r="P24" i="14"/>
  <c r="M14" i="14"/>
  <c r="P14" i="14" s="1"/>
  <c r="O54" i="14"/>
  <c r="N22" i="14"/>
  <c r="N55" i="14"/>
  <c r="N53" i="14" s="1"/>
  <c r="P144" i="17"/>
  <c r="N142" i="17"/>
  <c r="P221" i="18"/>
  <c r="M220" i="18"/>
  <c r="M337" i="11"/>
  <c r="M26" i="11" s="1"/>
  <c r="N22" i="13"/>
  <c r="P57" i="13"/>
  <c r="N55" i="13"/>
  <c r="L96" i="13"/>
  <c r="O98" i="13"/>
  <c r="K611" i="10"/>
  <c r="K613" i="10"/>
  <c r="K615" i="10"/>
  <c r="K617" i="10"/>
  <c r="K621" i="10"/>
  <c r="K623" i="10"/>
  <c r="K611" i="11"/>
  <c r="K613" i="11"/>
  <c r="K615" i="11"/>
  <c r="K617" i="11"/>
  <c r="K621" i="11"/>
  <c r="K623" i="11"/>
  <c r="L23" i="12"/>
  <c r="M94" i="12"/>
  <c r="P94" i="12" s="1"/>
  <c r="P24" i="13"/>
  <c r="M14" i="13"/>
  <c r="P14" i="13" s="1"/>
  <c r="L33" i="13"/>
  <c r="O33" i="13" s="1"/>
  <c r="O567" i="13"/>
  <c r="O597" i="13"/>
  <c r="K185" i="14"/>
  <c r="O354" i="14"/>
  <c r="L34" i="14"/>
  <c r="O298" i="16"/>
  <c r="L26" i="16"/>
  <c r="M30" i="11"/>
  <c r="O102" i="13"/>
  <c r="L26" i="13"/>
  <c r="M102" i="13"/>
  <c r="P102" i="13" s="1"/>
  <c r="P221" i="13"/>
  <c r="M220" i="13"/>
  <c r="L31" i="13"/>
  <c r="O565" i="13"/>
  <c r="O95" i="14"/>
  <c r="O102" i="14"/>
  <c r="O337" i="14"/>
  <c r="L32" i="14"/>
  <c r="O352" i="14"/>
  <c r="P19" i="15"/>
  <c r="O354" i="15"/>
  <c r="L34" i="15"/>
  <c r="L33" i="15"/>
  <c r="O33" i="15" s="1"/>
  <c r="O384" i="15"/>
  <c r="P49" i="16"/>
  <c r="M26" i="16"/>
  <c r="M43" i="16"/>
  <c r="L23" i="13"/>
  <c r="P31" i="13"/>
  <c r="M29" i="13"/>
  <c r="M53" i="13"/>
  <c r="O95" i="13"/>
  <c r="M142" i="13"/>
  <c r="O330" i="13"/>
  <c r="O354" i="13"/>
  <c r="L34" i="13"/>
  <c r="P31" i="14"/>
  <c r="M29" i="14"/>
  <c r="N26" i="14"/>
  <c r="N16" i="14" s="1"/>
  <c r="P119" i="14"/>
  <c r="L273" i="14"/>
  <c r="P25" i="15"/>
  <c r="M15" i="15"/>
  <c r="P15" i="15" s="1"/>
  <c r="O19" i="13"/>
  <c r="M30" i="13"/>
  <c r="P30" i="13" s="1"/>
  <c r="P42" i="13"/>
  <c r="O251" i="13"/>
  <c r="P272" i="13"/>
  <c r="O311" i="13"/>
  <c r="L15" i="14"/>
  <c r="O15" i="14" s="1"/>
  <c r="M30" i="14"/>
  <c r="P30" i="14" s="1"/>
  <c r="O61" i="14"/>
  <c r="L122" i="15"/>
  <c r="M142" i="15"/>
  <c r="O275" i="15"/>
  <c r="O330" i="15"/>
  <c r="L32" i="15"/>
  <c r="O352" i="15"/>
  <c r="O291" i="16"/>
  <c r="P122" i="17"/>
  <c r="M120" i="17"/>
  <c r="M15" i="14"/>
  <c r="P15" i="14" s="1"/>
  <c r="M22" i="14"/>
  <c r="P337" i="14"/>
  <c r="O404" i="14"/>
  <c r="L26" i="15"/>
  <c r="O61" i="15"/>
  <c r="O141" i="15"/>
  <c r="P221" i="15"/>
  <c r="M220" i="15"/>
  <c r="P224" i="15"/>
  <c r="K266" i="15"/>
  <c r="O273" i="15"/>
  <c r="O298" i="15"/>
  <c r="O380" i="15"/>
  <c r="N31" i="15"/>
  <c r="N29" i="15" s="1"/>
  <c r="K426" i="15"/>
  <c r="O455" i="15"/>
  <c r="O599" i="15"/>
  <c r="P21" i="16"/>
  <c r="M11" i="16"/>
  <c r="M19" i="16"/>
  <c r="N252" i="16"/>
  <c r="N22" i="16"/>
  <c r="M49" i="13"/>
  <c r="M118" i="13"/>
  <c r="K612" i="13"/>
  <c r="K614" i="13"/>
  <c r="K616" i="13"/>
  <c r="K620" i="13"/>
  <c r="K622" i="13"/>
  <c r="K624" i="13"/>
  <c r="N644" i="14"/>
  <c r="N640" i="14" s="1"/>
  <c r="N638" i="14" s="1"/>
  <c r="N636" i="14" s="1"/>
  <c r="P24" i="15"/>
  <c r="M14" i="15"/>
  <c r="P14" i="15" s="1"/>
  <c r="P31" i="15"/>
  <c r="M29" i="15"/>
  <c r="O54" i="15"/>
  <c r="O95" i="15"/>
  <c r="O221" i="16"/>
  <c r="M22" i="16"/>
  <c r="P224" i="16"/>
  <c r="M222" i="16"/>
  <c r="N32" i="16"/>
  <c r="N30" i="16" s="1"/>
  <c r="O383" i="16"/>
  <c r="L34" i="16"/>
  <c r="O568" i="16"/>
  <c r="P21" i="17"/>
  <c r="M11" i="17"/>
  <c r="M19" i="17"/>
  <c r="K401" i="14"/>
  <c r="K430" i="14"/>
  <c r="O459" i="14"/>
  <c r="P32" i="15"/>
  <c r="M30" i="15"/>
  <c r="P30" i="15" s="1"/>
  <c r="M53" i="15"/>
  <c r="P57" i="15"/>
  <c r="M22" i="15"/>
  <c r="O102" i="15"/>
  <c r="M102" i="15"/>
  <c r="P291" i="15"/>
  <c r="K422" i="15"/>
  <c r="L23" i="16"/>
  <c r="L57" i="16"/>
  <c r="P337" i="16"/>
  <c r="M331" i="16"/>
  <c r="O351" i="16"/>
  <c r="L31" i="16"/>
  <c r="O566" i="16"/>
  <c r="L32" i="16"/>
  <c r="P45" i="17"/>
  <c r="N43" i="17"/>
  <c r="N41" i="17" s="1"/>
  <c r="N22" i="17"/>
  <c r="M337" i="17"/>
  <c r="P337" i="17" s="1"/>
  <c r="O337" i="17"/>
  <c r="L26" i="17"/>
  <c r="O352" i="17"/>
  <c r="L32" i="17"/>
  <c r="K428" i="14"/>
  <c r="O457" i="14"/>
  <c r="O601" i="14"/>
  <c r="P11" i="15"/>
  <c r="M9" i="15"/>
  <c r="N22" i="15"/>
  <c r="N55" i="15"/>
  <c r="N53" i="15" s="1"/>
  <c r="K420" i="15"/>
  <c r="K432" i="15"/>
  <c r="L15" i="15"/>
  <c r="O15" i="15" s="1"/>
  <c r="O42" i="16"/>
  <c r="L24" i="17"/>
  <c r="M68" i="17"/>
  <c r="P74" i="17"/>
  <c r="P95" i="17"/>
  <c r="O406" i="17"/>
  <c r="L34" i="17"/>
  <c r="O565" i="17"/>
  <c r="L31" i="17"/>
  <c r="L640" i="15"/>
  <c r="O648" i="15"/>
  <c r="P45" i="16"/>
  <c r="N43" i="16"/>
  <c r="N41" i="16" s="1"/>
  <c r="K158" i="16"/>
  <c r="P251" i="16"/>
  <c r="M14" i="17"/>
  <c r="P14" i="17" s="1"/>
  <c r="M28" i="17"/>
  <c r="P28" i="17" s="1"/>
  <c r="N68" i="17"/>
  <c r="N66" i="17" s="1"/>
  <c r="N26" i="17"/>
  <c r="N16" i="17" s="1"/>
  <c r="P141" i="17"/>
  <c r="M140" i="17"/>
  <c r="O330" i="17"/>
  <c r="K612" i="14"/>
  <c r="K614" i="14"/>
  <c r="K616" i="14"/>
  <c r="K612" i="15"/>
  <c r="K614" i="15"/>
  <c r="K616" i="15"/>
  <c r="L24" i="16"/>
  <c r="N31" i="16"/>
  <c r="N33" i="16"/>
  <c r="N13" i="16" s="1"/>
  <c r="L640" i="16"/>
  <c r="O648" i="16"/>
  <c r="L23" i="17"/>
  <c r="L57" i="17"/>
  <c r="K369" i="17"/>
  <c r="I367" i="17"/>
  <c r="K367" i="17" s="1"/>
  <c r="K285" i="16"/>
  <c r="P311" i="16"/>
  <c r="O385" i="16"/>
  <c r="N34" i="16"/>
  <c r="N14" i="16" s="1"/>
  <c r="O42" i="17"/>
  <c r="O119" i="17"/>
  <c r="L45" i="18"/>
  <c r="L23" i="18"/>
  <c r="N22" i="18"/>
  <c r="N55" i="18"/>
  <c r="P55" i="18" s="1"/>
  <c r="M13" i="16"/>
  <c r="P13" i="16" s="1"/>
  <c r="P54" i="16"/>
  <c r="O67" i="16"/>
  <c r="P95" i="16"/>
  <c r="O272" i="16"/>
  <c r="M13" i="17"/>
  <c r="P13" i="17" s="1"/>
  <c r="P54" i="17"/>
  <c r="O67" i="17"/>
  <c r="O74" i="17"/>
  <c r="O221" i="17"/>
  <c r="P251" i="17"/>
  <c r="O291" i="17"/>
  <c r="P333" i="17"/>
  <c r="K422" i="17"/>
  <c r="O455" i="17"/>
  <c r="P31" i="18"/>
  <c r="M29" i="18"/>
  <c r="M142" i="18"/>
  <c r="P291" i="18"/>
  <c r="O330" i="18"/>
  <c r="L31" i="18"/>
  <c r="O436" i="18"/>
  <c r="K481" i="18"/>
  <c r="L32" i="18"/>
  <c r="O599" i="18"/>
  <c r="P29" i="20"/>
  <c r="P33" i="20"/>
  <c r="M13" i="20"/>
  <c r="P13" i="20" s="1"/>
  <c r="N644" i="17"/>
  <c r="N640" i="17" s="1"/>
  <c r="N638" i="17" s="1"/>
  <c r="N636" i="17" s="1"/>
  <c r="L24" i="18"/>
  <c r="M55" i="16"/>
  <c r="K611" i="16"/>
  <c r="K613" i="16"/>
  <c r="K615" i="16"/>
  <c r="K617" i="16"/>
  <c r="K621" i="16"/>
  <c r="K623" i="16"/>
  <c r="M55" i="17"/>
  <c r="P55" i="17" s="1"/>
  <c r="K418" i="17"/>
  <c r="K430" i="17"/>
  <c r="O597" i="17"/>
  <c r="M11" i="18"/>
  <c r="M43" i="18"/>
  <c r="P43" i="18" s="1"/>
  <c r="M53" i="18"/>
  <c r="O141" i="18"/>
  <c r="O347" i="18"/>
  <c r="K377" i="18"/>
  <c r="K465" i="18"/>
  <c r="O19" i="19"/>
  <c r="N312" i="19"/>
  <c r="N26" i="19"/>
  <c r="N16" i="19" s="1"/>
  <c r="P275" i="19"/>
  <c r="M273" i="19"/>
  <c r="P311" i="19"/>
  <c r="M15" i="17"/>
  <c r="P15" i="17" s="1"/>
  <c r="M22" i="17"/>
  <c r="K426" i="17"/>
  <c r="O459" i="17"/>
  <c r="P24" i="18"/>
  <c r="M14" i="18"/>
  <c r="P14" i="18" s="1"/>
  <c r="O54" i="18"/>
  <c r="P57" i="18"/>
  <c r="O337" i="18"/>
  <c r="M337" i="18"/>
  <c r="P337" i="18" s="1"/>
  <c r="K343" i="18"/>
  <c r="L33" i="18"/>
  <c r="O33" i="18" s="1"/>
  <c r="O438" i="18"/>
  <c r="K473" i="18"/>
  <c r="K497" i="18"/>
  <c r="O601" i="18"/>
  <c r="L15" i="18"/>
  <c r="O15" i="18" s="1"/>
  <c r="O19" i="18"/>
  <c r="M30" i="18"/>
  <c r="P30" i="18" s="1"/>
  <c r="P42" i="18"/>
  <c r="O251" i="18"/>
  <c r="P272" i="18"/>
  <c r="O311" i="18"/>
  <c r="P19" i="19"/>
  <c r="P23" i="19"/>
  <c r="M13" i="19"/>
  <c r="P13" i="19" s="1"/>
  <c r="P25" i="19"/>
  <c r="M15" i="19"/>
  <c r="P15" i="19" s="1"/>
  <c r="K64" i="19"/>
  <c r="O67" i="19"/>
  <c r="L26" i="19"/>
  <c r="K158" i="19"/>
  <c r="O291" i="19"/>
  <c r="O353" i="19"/>
  <c r="L33" i="19"/>
  <c r="O33" i="19" s="1"/>
  <c r="M15" i="18"/>
  <c r="P15" i="18" s="1"/>
  <c r="M22" i="18"/>
  <c r="K625" i="18"/>
  <c r="K623" i="18"/>
  <c r="K621" i="18"/>
  <c r="K626" i="18"/>
  <c r="K624" i="18"/>
  <c r="K622" i="18"/>
  <c r="K620" i="18"/>
  <c r="L23" i="19"/>
  <c r="L57" i="19"/>
  <c r="P70" i="19"/>
  <c r="M22" i="19"/>
  <c r="O221" i="19"/>
  <c r="P251" i="19"/>
  <c r="O566" i="19"/>
  <c r="L32" i="19"/>
  <c r="O19" i="20"/>
  <c r="K612" i="17"/>
  <c r="K614" i="17"/>
  <c r="K616" i="17"/>
  <c r="K620" i="17"/>
  <c r="K622" i="17"/>
  <c r="K624" i="17"/>
  <c r="L26" i="18"/>
  <c r="K648" i="18"/>
  <c r="M30" i="19"/>
  <c r="P30" i="19" s="1"/>
  <c r="N22" i="19"/>
  <c r="O74" i="19"/>
  <c r="K199" i="19"/>
  <c r="M220" i="19"/>
  <c r="K328" i="19"/>
  <c r="P95" i="19"/>
  <c r="N26" i="18"/>
  <c r="N16" i="18" s="1"/>
  <c r="L640" i="18"/>
  <c r="O665" i="18"/>
  <c r="M53" i="19"/>
  <c r="P53" i="19" s="1"/>
  <c r="P54" i="19"/>
  <c r="O272" i="19"/>
  <c r="M9" i="19"/>
  <c r="M29" i="19"/>
  <c r="N19" i="20"/>
  <c r="P122" i="20"/>
  <c r="M120" i="20"/>
  <c r="P25" i="21"/>
  <c r="M15" i="21"/>
  <c r="P15" i="21" s="1"/>
  <c r="M19" i="21"/>
  <c r="K612" i="18"/>
  <c r="K614" i="18"/>
  <c r="K616" i="18"/>
  <c r="M14" i="19"/>
  <c r="P14" i="19" s="1"/>
  <c r="O19" i="21"/>
  <c r="N34" i="19"/>
  <c r="K619" i="19"/>
  <c r="K617" i="19"/>
  <c r="K615" i="19"/>
  <c r="K613" i="19"/>
  <c r="K611" i="19"/>
  <c r="N644" i="19"/>
  <c r="N640" i="19" s="1"/>
  <c r="N638" i="19" s="1"/>
  <c r="N636" i="19" s="1"/>
  <c r="P42" i="20"/>
  <c r="M41" i="20"/>
  <c r="O54" i="20"/>
  <c r="M22" i="20"/>
  <c r="L70" i="20"/>
  <c r="O25" i="20"/>
  <c r="L15" i="20"/>
  <c r="O15" i="20" s="1"/>
  <c r="N22" i="20"/>
  <c r="N55" i="20"/>
  <c r="O555" i="20"/>
  <c r="L34" i="20"/>
  <c r="O671" i="20"/>
  <c r="L640" i="20"/>
  <c r="N32" i="19"/>
  <c r="N30" i="19" s="1"/>
  <c r="K450" i="19"/>
  <c r="K65" i="20"/>
  <c r="O648" i="19"/>
  <c r="M19" i="20"/>
  <c r="L31" i="20"/>
  <c r="L31" i="21"/>
  <c r="O49" i="21"/>
  <c r="L26" i="21"/>
  <c r="M49" i="21"/>
  <c r="O67" i="21"/>
  <c r="M11" i="20"/>
  <c r="M53" i="20"/>
  <c r="P57" i="20"/>
  <c r="M74" i="20"/>
  <c r="N31" i="21"/>
  <c r="M30" i="20"/>
  <c r="P30" i="20" s="1"/>
  <c r="P330" i="20"/>
  <c r="P333" i="20"/>
  <c r="L57" i="21"/>
  <c r="L23" i="21"/>
  <c r="P95" i="21"/>
  <c r="M15" i="20"/>
  <c r="P15" i="20" s="1"/>
  <c r="P141" i="20"/>
  <c r="M140" i="20"/>
  <c r="O119" i="20"/>
  <c r="P144" i="20"/>
  <c r="K176" i="20"/>
  <c r="P32" i="21"/>
  <c r="M30" i="21"/>
  <c r="P30" i="21" s="1"/>
  <c r="O405" i="21"/>
  <c r="L33" i="21"/>
  <c r="O33" i="21" s="1"/>
  <c r="O221" i="20"/>
  <c r="P251" i="20"/>
  <c r="P311" i="20"/>
  <c r="O42" i="21"/>
  <c r="K267" i="21"/>
  <c r="K423" i="21"/>
  <c r="L640" i="21"/>
  <c r="O648" i="21"/>
  <c r="M9" i="21"/>
  <c r="M22" i="21"/>
  <c r="M68" i="21"/>
  <c r="P68" i="21" s="1"/>
  <c r="O74" i="21"/>
  <c r="M273" i="21"/>
  <c r="O383" i="21"/>
  <c r="N34" i="21"/>
  <c r="N14" i="21" s="1"/>
  <c r="K419" i="21"/>
  <c r="K431" i="21"/>
  <c r="K593" i="21"/>
  <c r="M96" i="21"/>
  <c r="P102" i="21"/>
  <c r="O272" i="21"/>
  <c r="M13" i="21"/>
  <c r="P13" i="21" s="1"/>
  <c r="K380" i="21"/>
  <c r="K427" i="21"/>
  <c r="K589" i="21"/>
  <c r="K621" i="21"/>
  <c r="K623" i="21"/>
  <c r="O45" i="3" l="1"/>
  <c r="L222" i="21"/>
  <c r="O314" i="11"/>
  <c r="P331" i="12"/>
  <c r="M310" i="19"/>
  <c r="P310" i="19" s="1"/>
  <c r="L312" i="4"/>
  <c r="O312" i="4" s="1"/>
  <c r="L312" i="19"/>
  <c r="O98" i="10"/>
  <c r="M250" i="9"/>
  <c r="P250" i="9" s="1"/>
  <c r="P55" i="9"/>
  <c r="O45" i="8"/>
  <c r="L292" i="16"/>
  <c r="O292" i="16" s="1"/>
  <c r="P55" i="12"/>
  <c r="L312" i="18"/>
  <c r="O312" i="18" s="1"/>
  <c r="K573" i="1"/>
  <c r="O144" i="17"/>
  <c r="O144" i="18"/>
  <c r="L96" i="3"/>
  <c r="L94" i="3" s="1"/>
  <c r="K449" i="1"/>
  <c r="L68" i="14"/>
  <c r="O68" i="14" s="1"/>
  <c r="L331" i="9"/>
  <c r="O331" i="9" s="1"/>
  <c r="L96" i="8"/>
  <c r="O96" i="8" s="1"/>
  <c r="L292" i="9"/>
  <c r="O292" i="9" s="1"/>
  <c r="P224" i="1"/>
  <c r="O57" i="18"/>
  <c r="K138" i="1"/>
  <c r="N28" i="8"/>
  <c r="P41" i="2"/>
  <c r="K377" i="1"/>
  <c r="P144" i="1"/>
  <c r="P222" i="3"/>
  <c r="K597" i="1"/>
  <c r="L55" i="6"/>
  <c r="L53" i="6" s="1"/>
  <c r="O53" i="6" s="1"/>
  <c r="P331" i="3"/>
  <c r="P142" i="7"/>
  <c r="O57" i="4"/>
  <c r="L252" i="14"/>
  <c r="O252" i="14" s="1"/>
  <c r="O70" i="10"/>
  <c r="O34" i="7"/>
  <c r="N118" i="3"/>
  <c r="P118" i="3" s="1"/>
  <c r="P292" i="3"/>
  <c r="K350" i="1"/>
  <c r="K264" i="1"/>
  <c r="M66" i="13"/>
  <c r="P66" i="13" s="1"/>
  <c r="P220" i="11"/>
  <c r="K213" i="1"/>
  <c r="K173" i="1"/>
  <c r="N28" i="15"/>
  <c r="L292" i="15"/>
  <c r="O292" i="15" s="1"/>
  <c r="P222" i="11"/>
  <c r="O584" i="1"/>
  <c r="L252" i="5"/>
  <c r="O252" i="5" s="1"/>
  <c r="M331" i="19"/>
  <c r="P331" i="19" s="1"/>
  <c r="O120" i="20"/>
  <c r="M43" i="14"/>
  <c r="M41" i="14" s="1"/>
  <c r="P41" i="14" s="1"/>
  <c r="K266" i="1"/>
  <c r="N28" i="18"/>
  <c r="K349" i="1"/>
  <c r="K418" i="1"/>
  <c r="K83" i="1"/>
  <c r="L43" i="15"/>
  <c r="L41" i="15" s="1"/>
  <c r="O254" i="4"/>
  <c r="O275" i="3"/>
  <c r="P140" i="10"/>
  <c r="L55" i="8"/>
  <c r="L53" i="8" s="1"/>
  <c r="O53" i="8" s="1"/>
  <c r="K235" i="1"/>
  <c r="O671" i="1"/>
  <c r="M250" i="18"/>
  <c r="P250" i="18" s="1"/>
  <c r="P273" i="11"/>
  <c r="K649" i="1"/>
  <c r="K229" i="1"/>
  <c r="K341" i="1"/>
  <c r="O45" i="12"/>
  <c r="K92" i="1"/>
  <c r="L312" i="15"/>
  <c r="L310" i="15" s="1"/>
  <c r="O310" i="15" s="1"/>
  <c r="K343" i="1"/>
  <c r="L222" i="5"/>
  <c r="L220" i="5" s="1"/>
  <c r="O220" i="5" s="1"/>
  <c r="P53" i="9"/>
  <c r="M310" i="10"/>
  <c r="P310" i="10" s="1"/>
  <c r="M331" i="8"/>
  <c r="M329" i="8" s="1"/>
  <c r="P329" i="8" s="1"/>
  <c r="L120" i="7"/>
  <c r="O120" i="7" s="1"/>
  <c r="P98" i="1"/>
  <c r="O273" i="14"/>
  <c r="N11" i="4"/>
  <c r="N9" i="4" s="1"/>
  <c r="L312" i="16"/>
  <c r="O312" i="16" s="1"/>
  <c r="O333" i="15"/>
  <c r="L331" i="3"/>
  <c r="O331" i="3" s="1"/>
  <c r="K482" i="1"/>
  <c r="K481" i="1"/>
  <c r="O347" i="1"/>
  <c r="L43" i="19"/>
  <c r="O43" i="19" s="1"/>
  <c r="K648" i="1"/>
  <c r="L222" i="19"/>
  <c r="O222" i="19" s="1"/>
  <c r="L273" i="6"/>
  <c r="O273" i="6" s="1"/>
  <c r="M250" i="7"/>
  <c r="P250" i="7" s="1"/>
  <c r="K547" i="1"/>
  <c r="L312" i="21"/>
  <c r="L310" i="21" s="1"/>
  <c r="O310" i="21" s="1"/>
  <c r="O120" i="17"/>
  <c r="L222" i="8"/>
  <c r="L220" i="8" s="1"/>
  <c r="O220" i="8" s="1"/>
  <c r="K204" i="1"/>
  <c r="K451" i="1"/>
  <c r="L638" i="14"/>
  <c r="O638" i="14" s="1"/>
  <c r="P142" i="15"/>
  <c r="L43" i="9"/>
  <c r="L41" i="9" s="1"/>
  <c r="O41" i="9" s="1"/>
  <c r="L252" i="6"/>
  <c r="O252" i="6" s="1"/>
  <c r="N11" i="17"/>
  <c r="N9" i="17" s="1"/>
  <c r="L292" i="11"/>
  <c r="O292" i="11" s="1"/>
  <c r="L55" i="11"/>
  <c r="O55" i="11" s="1"/>
  <c r="L96" i="4"/>
  <c r="L94" i="4" s="1"/>
  <c r="O94" i="4" s="1"/>
  <c r="K85" i="1"/>
  <c r="L96" i="15"/>
  <c r="O96" i="15" s="1"/>
  <c r="L120" i="4"/>
  <c r="L118" i="4" s="1"/>
  <c r="O118" i="4" s="1"/>
  <c r="J651" i="1"/>
  <c r="K651" i="1" s="1"/>
  <c r="P294" i="1"/>
  <c r="K631" i="1"/>
  <c r="N271" i="2"/>
  <c r="P271" i="2" s="1"/>
  <c r="M310" i="18"/>
  <c r="P310" i="18" s="1"/>
  <c r="O98" i="17"/>
  <c r="L331" i="13"/>
  <c r="O331" i="13" s="1"/>
  <c r="O144" i="20"/>
  <c r="K113" i="1"/>
  <c r="O275" i="20"/>
  <c r="O122" i="19"/>
  <c r="P222" i="15"/>
  <c r="N220" i="19"/>
  <c r="P220" i="19" s="1"/>
  <c r="K560" i="1"/>
  <c r="L118" i="19"/>
  <c r="O118" i="19" s="1"/>
  <c r="P290" i="6"/>
  <c r="O34" i="18"/>
  <c r="P142" i="4"/>
  <c r="L96" i="18"/>
  <c r="O96" i="18" s="1"/>
  <c r="L292" i="19"/>
  <c r="O292" i="19" s="1"/>
  <c r="L120" i="18"/>
  <c r="O120" i="18" s="1"/>
  <c r="O294" i="10"/>
  <c r="O34" i="9"/>
  <c r="P331" i="20"/>
  <c r="O30" i="10"/>
  <c r="N28" i="7"/>
  <c r="O122" i="14"/>
  <c r="O333" i="12"/>
  <c r="P55" i="16"/>
  <c r="L55" i="2"/>
  <c r="L53" i="2" s="1"/>
  <c r="O53" i="2" s="1"/>
  <c r="L312" i="14"/>
  <c r="O312" i="14" s="1"/>
  <c r="O333" i="7"/>
  <c r="M250" i="4"/>
  <c r="P250" i="4" s="1"/>
  <c r="O254" i="17"/>
  <c r="P252" i="20"/>
  <c r="N43" i="1"/>
  <c r="N41" i="1" s="1"/>
  <c r="L120" i="13"/>
  <c r="O120" i="13" s="1"/>
  <c r="L9" i="9"/>
  <c r="O9" i="9" s="1"/>
  <c r="O329" i="7"/>
  <c r="O57" i="3"/>
  <c r="P68" i="4"/>
  <c r="L252" i="12"/>
  <c r="O252" i="12" s="1"/>
  <c r="K189" i="1"/>
  <c r="O96" i="17"/>
  <c r="L292" i="14"/>
  <c r="O292" i="14" s="1"/>
  <c r="O98" i="9"/>
  <c r="O102" i="1"/>
  <c r="P337" i="20"/>
  <c r="O45" i="5"/>
  <c r="P252" i="2"/>
  <c r="L142" i="15"/>
  <c r="O142" i="15" s="1"/>
  <c r="P273" i="10"/>
  <c r="O74" i="1"/>
  <c r="K375" i="1"/>
  <c r="K84" i="1"/>
  <c r="K396" i="1"/>
  <c r="K427" i="1"/>
  <c r="K401" i="1"/>
  <c r="O435" i="1"/>
  <c r="P331" i="4"/>
  <c r="L252" i="21"/>
  <c r="L250" i="21" s="1"/>
  <c r="O250" i="21" s="1"/>
  <c r="L331" i="11"/>
  <c r="O331" i="11" s="1"/>
  <c r="O224" i="6"/>
  <c r="O651" i="1"/>
  <c r="O314" i="3"/>
  <c r="K186" i="1"/>
  <c r="L331" i="17"/>
  <c r="O331" i="17" s="1"/>
  <c r="P250" i="14"/>
  <c r="P331" i="9"/>
  <c r="L331" i="8"/>
  <c r="L329" i="8" s="1"/>
  <c r="O329" i="8" s="1"/>
  <c r="L11" i="3"/>
  <c r="O11" i="3" s="1"/>
  <c r="K533" i="1"/>
  <c r="O45" i="17"/>
  <c r="M250" i="11"/>
  <c r="P250" i="11" s="1"/>
  <c r="P222" i="10"/>
  <c r="L273" i="7"/>
  <c r="O273" i="7" s="1"/>
  <c r="O70" i="5"/>
  <c r="O98" i="7"/>
  <c r="P220" i="9"/>
  <c r="O53" i="3"/>
  <c r="K629" i="1"/>
  <c r="N28" i="13"/>
  <c r="L29" i="3"/>
  <c r="O29" i="3" s="1"/>
  <c r="O337" i="1"/>
  <c r="O55" i="3"/>
  <c r="L43" i="2"/>
  <c r="O43" i="2" s="1"/>
  <c r="O222" i="10"/>
  <c r="P329" i="9"/>
  <c r="K464" i="1"/>
  <c r="K617" i="1"/>
  <c r="L142" i="10"/>
  <c r="L140" i="10" s="1"/>
  <c r="O140" i="10" s="1"/>
  <c r="O120" i="12"/>
  <c r="O275" i="10"/>
  <c r="K429" i="1"/>
  <c r="K450" i="1"/>
  <c r="K345" i="1"/>
  <c r="P252" i="14"/>
  <c r="P254" i="1"/>
  <c r="K87" i="1"/>
  <c r="K425" i="1"/>
  <c r="K416" i="1"/>
  <c r="K420" i="1"/>
  <c r="O292" i="12"/>
  <c r="L290" i="12"/>
  <c r="O290" i="12" s="1"/>
  <c r="N29" i="5"/>
  <c r="N28" i="5" s="1"/>
  <c r="K164" i="1"/>
  <c r="O457" i="1"/>
  <c r="K200" i="1"/>
  <c r="M250" i="16"/>
  <c r="P250" i="16" s="1"/>
  <c r="L252" i="10"/>
  <c r="O252" i="10" s="1"/>
  <c r="P53" i="2"/>
  <c r="O551" i="1"/>
  <c r="O294" i="12"/>
  <c r="M94" i="19"/>
  <c r="P94" i="19" s="1"/>
  <c r="L331" i="19"/>
  <c r="O331" i="19" s="1"/>
  <c r="P102" i="3"/>
  <c r="K176" i="1"/>
  <c r="K64" i="1"/>
  <c r="K117" i="1"/>
  <c r="K424" i="1"/>
  <c r="N41" i="10"/>
  <c r="N37" i="10" s="1"/>
  <c r="L68" i="15"/>
  <c r="L66" i="15" s="1"/>
  <c r="O66" i="15" s="1"/>
  <c r="K564" i="1"/>
  <c r="L68" i="6"/>
  <c r="L66" i="6" s="1"/>
  <c r="O66" i="6" s="1"/>
  <c r="P312" i="2"/>
  <c r="K474" i="1"/>
  <c r="K111" i="1"/>
  <c r="K580" i="1"/>
  <c r="K133" i="1"/>
  <c r="O597" i="1"/>
  <c r="K455" i="1"/>
  <c r="O275" i="4"/>
  <c r="O333" i="10"/>
  <c r="N12" i="2"/>
  <c r="N10" i="2" s="1"/>
  <c r="K267" i="1"/>
  <c r="O401" i="1"/>
  <c r="N28" i="2"/>
  <c r="O331" i="15"/>
  <c r="L329" i="15"/>
  <c r="O329" i="15" s="1"/>
  <c r="P43" i="20"/>
  <c r="L29" i="9"/>
  <c r="O29" i="9" s="1"/>
  <c r="L222" i="4"/>
  <c r="M290" i="13"/>
  <c r="P290" i="13" s="1"/>
  <c r="O68" i="10"/>
  <c r="O31" i="9"/>
  <c r="L68" i="7"/>
  <c r="O68" i="7" s="1"/>
  <c r="P220" i="6"/>
  <c r="L331" i="6"/>
  <c r="O331" i="6" s="1"/>
  <c r="L222" i="17"/>
  <c r="L220" i="17" s="1"/>
  <c r="O220" i="17" s="1"/>
  <c r="N66" i="14"/>
  <c r="P66" i="14" s="1"/>
  <c r="P331" i="13"/>
  <c r="P120" i="9"/>
  <c r="L252" i="7"/>
  <c r="O252" i="7" s="1"/>
  <c r="P331" i="15"/>
  <c r="O292" i="2"/>
  <c r="L14" i="11"/>
  <c r="O14" i="11" s="1"/>
  <c r="P329" i="15"/>
  <c r="L273" i="8"/>
  <c r="O273" i="8" s="1"/>
  <c r="L120" i="10"/>
  <c r="L118" i="10" s="1"/>
  <c r="O118" i="10" s="1"/>
  <c r="L68" i="3"/>
  <c r="L66" i="3" s="1"/>
  <c r="L222" i="3"/>
  <c r="O222" i="3" s="1"/>
  <c r="K591" i="1"/>
  <c r="L252" i="3"/>
  <c r="O252" i="3" s="1"/>
  <c r="K650" i="1"/>
  <c r="P222" i="4"/>
  <c r="O459" i="1"/>
  <c r="K249" i="1"/>
  <c r="L273" i="13"/>
  <c r="L271" i="13" s="1"/>
  <c r="O271" i="13" s="1"/>
  <c r="K289" i="1"/>
  <c r="K421" i="1"/>
  <c r="P43" i="9"/>
  <c r="O144" i="12"/>
  <c r="O34" i="12"/>
  <c r="O273" i="20"/>
  <c r="M290" i="12"/>
  <c r="P290" i="12" s="1"/>
  <c r="O43" i="5"/>
  <c r="L120" i="6"/>
  <c r="P43" i="2"/>
  <c r="K201" i="1"/>
  <c r="O142" i="13"/>
  <c r="K370" i="1"/>
  <c r="M290" i="16"/>
  <c r="P290" i="16" s="1"/>
  <c r="O580" i="1"/>
  <c r="K185" i="1"/>
  <c r="O142" i="19"/>
  <c r="K376" i="1"/>
  <c r="K397" i="1"/>
  <c r="P53" i="1"/>
  <c r="K81" i="1"/>
  <c r="K430" i="1"/>
  <c r="K158" i="1"/>
  <c r="K432" i="1"/>
  <c r="L43" i="21"/>
  <c r="O43" i="21" s="1"/>
  <c r="O224" i="12"/>
  <c r="O57" i="12"/>
  <c r="L312" i="2"/>
  <c r="L310" i="2" s="1"/>
  <c r="O310" i="2" s="1"/>
  <c r="O582" i="1"/>
  <c r="M290" i="17"/>
  <c r="P290" i="17" s="1"/>
  <c r="L292" i="8"/>
  <c r="O292" i="8" s="1"/>
  <c r="L250" i="7"/>
  <c r="O250" i="7" s="1"/>
  <c r="N310" i="6"/>
  <c r="P310" i="6" s="1"/>
  <c r="O273" i="10"/>
  <c r="O601" i="1"/>
  <c r="K473" i="1"/>
  <c r="P329" i="4"/>
  <c r="K216" i="1"/>
  <c r="P55" i="1"/>
  <c r="P314" i="1"/>
  <c r="O224" i="14"/>
  <c r="O122" i="12"/>
  <c r="P222" i="6"/>
  <c r="O275" i="9"/>
  <c r="O224" i="7"/>
  <c r="P220" i="7"/>
  <c r="O34" i="4"/>
  <c r="P275" i="1"/>
  <c r="L312" i="10"/>
  <c r="O312" i="10" s="1"/>
  <c r="O294" i="2"/>
  <c r="K215" i="1"/>
  <c r="K426" i="1"/>
  <c r="L312" i="20"/>
  <c r="O312" i="20" s="1"/>
  <c r="O57" i="13"/>
  <c r="L312" i="12"/>
  <c r="O312" i="12" s="1"/>
  <c r="M250" i="10"/>
  <c r="P250" i="10" s="1"/>
  <c r="O222" i="20"/>
  <c r="L252" i="16"/>
  <c r="O252" i="16" s="1"/>
  <c r="L96" i="12"/>
  <c r="O96" i="12" s="1"/>
  <c r="K466" i="1"/>
  <c r="K381" i="1"/>
  <c r="N11" i="19"/>
  <c r="N9" i="19" s="1"/>
  <c r="L68" i="12"/>
  <c r="O68" i="12" s="1"/>
  <c r="O222" i="16"/>
  <c r="O314" i="8"/>
  <c r="L310" i="8"/>
  <c r="O310" i="8" s="1"/>
  <c r="L312" i="6"/>
  <c r="O312" i="6" s="1"/>
  <c r="P222" i="5"/>
  <c r="K380" i="1"/>
  <c r="K309" i="1"/>
  <c r="K328" i="1"/>
  <c r="K109" i="1"/>
  <c r="K306" i="1"/>
  <c r="O294" i="3"/>
  <c r="M310" i="16"/>
  <c r="P310" i="16" s="1"/>
  <c r="O96" i="13"/>
  <c r="O222" i="14"/>
  <c r="P118" i="8"/>
  <c r="P220" i="4"/>
  <c r="O224" i="2"/>
  <c r="O32" i="10"/>
  <c r="N28" i="10"/>
  <c r="P292" i="2"/>
  <c r="O34" i="20"/>
  <c r="M331" i="17"/>
  <c r="P331" i="17" s="1"/>
  <c r="L120" i="16"/>
  <c r="O120" i="16" s="1"/>
  <c r="M66" i="2"/>
  <c r="P66" i="2" s="1"/>
  <c r="O98" i="21"/>
  <c r="O224" i="20"/>
  <c r="P49" i="17"/>
  <c r="O34" i="14"/>
  <c r="O94" i="6"/>
  <c r="O640" i="8"/>
  <c r="O437" i="1"/>
  <c r="O553" i="1"/>
  <c r="O349" i="1"/>
  <c r="O352" i="1"/>
  <c r="K93" i="1"/>
  <c r="P252" i="15"/>
  <c r="O273" i="16"/>
  <c r="O57" i="20"/>
  <c r="O333" i="18"/>
  <c r="L96" i="14"/>
  <c r="O96" i="14" s="1"/>
  <c r="L43" i="7"/>
  <c r="L41" i="7" s="1"/>
  <c r="N11" i="6"/>
  <c r="N9" i="6" s="1"/>
  <c r="L142" i="2"/>
  <c r="O142" i="2" s="1"/>
  <c r="N66" i="19"/>
  <c r="P66" i="19" s="1"/>
  <c r="O45" i="11"/>
  <c r="P120" i="10"/>
  <c r="K618" i="1"/>
  <c r="K613" i="1"/>
  <c r="N644" i="1"/>
  <c r="N640" i="1" s="1"/>
  <c r="N638" i="1" s="1"/>
  <c r="N636" i="1" s="1"/>
  <c r="O404" i="1"/>
  <c r="K428" i="1"/>
  <c r="O354" i="1"/>
  <c r="P57" i="1"/>
  <c r="K423" i="1"/>
  <c r="O55" i="20"/>
  <c r="L96" i="19"/>
  <c r="L94" i="19" s="1"/>
  <c r="O94" i="19" s="1"/>
  <c r="O224" i="16"/>
  <c r="M96" i="17"/>
  <c r="P96" i="17" s="1"/>
  <c r="M310" i="15"/>
  <c r="P310" i="15" s="1"/>
  <c r="L331" i="16"/>
  <c r="O331" i="16" s="1"/>
  <c r="O34" i="5"/>
  <c r="O224" i="10"/>
  <c r="L13" i="7"/>
  <c r="O13" i="7" s="1"/>
  <c r="K619" i="1"/>
  <c r="L292" i="18"/>
  <c r="O292" i="18" s="1"/>
  <c r="O275" i="16"/>
  <c r="P22" i="5"/>
  <c r="L273" i="5"/>
  <c r="O122" i="2"/>
  <c r="K615" i="1"/>
  <c r="K616" i="1"/>
  <c r="O329" i="10"/>
  <c r="L252" i="19"/>
  <c r="L250" i="19" s="1"/>
  <c r="O250" i="19" s="1"/>
  <c r="M290" i="15"/>
  <c r="P290" i="15" s="1"/>
  <c r="O144" i="7"/>
  <c r="K611" i="1"/>
  <c r="M329" i="3"/>
  <c r="P329" i="3" s="1"/>
  <c r="N28" i="20"/>
  <c r="N118" i="7"/>
  <c r="P118" i="7" s="1"/>
  <c r="K614" i="1"/>
  <c r="K199" i="1"/>
  <c r="O34" i="6"/>
  <c r="L142" i="16"/>
  <c r="O142" i="16" s="1"/>
  <c r="L254" i="1"/>
  <c r="O254" i="1" s="1"/>
  <c r="I367" i="1"/>
  <c r="K367" i="1" s="1"/>
  <c r="N250" i="15"/>
  <c r="P250" i="15" s="1"/>
  <c r="L142" i="11"/>
  <c r="O142" i="11" s="1"/>
  <c r="M290" i="2"/>
  <c r="P290" i="2" s="1"/>
  <c r="O640" i="6"/>
  <c r="K612" i="1"/>
  <c r="L120" i="21"/>
  <c r="L118" i="21" s="1"/>
  <c r="O118" i="21" s="1"/>
  <c r="N271" i="16"/>
  <c r="P271" i="16" s="1"/>
  <c r="O222" i="12"/>
  <c r="N271" i="12"/>
  <c r="P271" i="12" s="1"/>
  <c r="O30" i="20"/>
  <c r="L53" i="9"/>
  <c r="O53" i="9" s="1"/>
  <c r="O55" i="9"/>
  <c r="L252" i="20"/>
  <c r="L250" i="20" s="1"/>
  <c r="O250" i="20" s="1"/>
  <c r="L638" i="19"/>
  <c r="O638" i="19" s="1"/>
  <c r="M26" i="19"/>
  <c r="M20" i="19" s="1"/>
  <c r="O70" i="16"/>
  <c r="N220" i="13"/>
  <c r="P220" i="13" s="1"/>
  <c r="L120" i="11"/>
  <c r="L118" i="11" s="1"/>
  <c r="O118" i="11" s="1"/>
  <c r="O45" i="6"/>
  <c r="P337" i="3"/>
  <c r="O94" i="3"/>
  <c r="K633" i="1"/>
  <c r="L252" i="2"/>
  <c r="L250" i="2" s="1"/>
  <c r="O250" i="2" s="1"/>
  <c r="O535" i="1"/>
  <c r="O144" i="21"/>
  <c r="L14" i="19"/>
  <c r="P273" i="20"/>
  <c r="L222" i="18"/>
  <c r="L220" i="18" s="1"/>
  <c r="O220" i="18" s="1"/>
  <c r="L292" i="13"/>
  <c r="O292" i="13" s="1"/>
  <c r="L273" i="11"/>
  <c r="L271" i="11" s="1"/>
  <c r="O271" i="11" s="1"/>
  <c r="O57" i="9"/>
  <c r="M290" i="5"/>
  <c r="P290" i="5" s="1"/>
  <c r="J671" i="1"/>
  <c r="K671" i="1" s="1"/>
  <c r="L292" i="7"/>
  <c r="O292" i="7" s="1"/>
  <c r="L142" i="5"/>
  <c r="O142" i="5" s="1"/>
  <c r="N220" i="2"/>
  <c r="P220" i="2" s="1"/>
  <c r="M310" i="8"/>
  <c r="P310" i="8" s="1"/>
  <c r="K628" i="1"/>
  <c r="K465" i="1"/>
  <c r="O122" i="17"/>
  <c r="O43" i="12"/>
  <c r="P292" i="6"/>
  <c r="P53" i="5"/>
  <c r="O55" i="4"/>
  <c r="L120" i="8"/>
  <c r="O120" i="8" s="1"/>
  <c r="L22" i="3"/>
  <c r="L20" i="3" s="1"/>
  <c r="P222" i="17"/>
  <c r="M271" i="7"/>
  <c r="P271" i="7" s="1"/>
  <c r="N12" i="4"/>
  <c r="N10" i="4" s="1"/>
  <c r="O439" i="1"/>
  <c r="K112" i="1"/>
  <c r="K630" i="1"/>
  <c r="M118" i="14"/>
  <c r="P118" i="14" s="1"/>
  <c r="L292" i="21"/>
  <c r="L290" i="21" s="1"/>
  <c r="O290" i="21" s="1"/>
  <c r="N140" i="20"/>
  <c r="O140" i="20" s="1"/>
  <c r="N11" i="20"/>
  <c r="N9" i="20" s="1"/>
  <c r="M290" i="19"/>
  <c r="P290" i="19" s="1"/>
  <c r="P222" i="18"/>
  <c r="P220" i="18"/>
  <c r="L222" i="13"/>
  <c r="O222" i="13" s="1"/>
  <c r="L638" i="9"/>
  <c r="O638" i="9" s="1"/>
  <c r="M271" i="4"/>
  <c r="P271" i="4" s="1"/>
  <c r="M26" i="3"/>
  <c r="P26" i="3" s="1"/>
  <c r="P55" i="5"/>
  <c r="L142" i="9"/>
  <c r="O142" i="9" s="1"/>
  <c r="K635" i="1"/>
  <c r="P273" i="13"/>
  <c r="O254" i="8"/>
  <c r="L96" i="2"/>
  <c r="O96" i="2" s="1"/>
  <c r="M94" i="20"/>
  <c r="P94" i="20" s="1"/>
  <c r="M250" i="12"/>
  <c r="P250" i="12" s="1"/>
  <c r="M26" i="14"/>
  <c r="M16" i="14" s="1"/>
  <c r="P16" i="14" s="1"/>
  <c r="K304" i="1"/>
  <c r="K65" i="1"/>
  <c r="K497" i="1"/>
  <c r="O34" i="13"/>
  <c r="O142" i="20"/>
  <c r="O57" i="15"/>
  <c r="L638" i="13"/>
  <c r="O638" i="13" s="1"/>
  <c r="O144" i="13"/>
  <c r="L273" i="12"/>
  <c r="O273" i="12" s="1"/>
  <c r="K368" i="1"/>
  <c r="P96" i="3"/>
  <c r="K663" i="1"/>
  <c r="P68" i="12"/>
  <c r="O26" i="4"/>
  <c r="L273" i="2"/>
  <c r="K422" i="1"/>
  <c r="O53" i="4"/>
  <c r="L271" i="16"/>
  <c r="L222" i="9"/>
  <c r="O222" i="9" s="1"/>
  <c r="M290" i="10"/>
  <c r="P290" i="10" s="1"/>
  <c r="O144" i="8"/>
  <c r="O665" i="1"/>
  <c r="N33" i="1"/>
  <c r="N13" i="1" s="1"/>
  <c r="O142" i="21"/>
  <c r="P142" i="10"/>
  <c r="L312" i="17"/>
  <c r="M310" i="7"/>
  <c r="P310" i="7" s="1"/>
  <c r="L273" i="18"/>
  <c r="P70" i="1"/>
  <c r="K86" i="1"/>
  <c r="P53" i="14"/>
  <c r="O555" i="1"/>
  <c r="K372" i="1"/>
  <c r="O564" i="1"/>
  <c r="K265" i="1"/>
  <c r="M290" i="11"/>
  <c r="P290" i="11" s="1"/>
  <c r="P118" i="12"/>
  <c r="L41" i="5"/>
  <c r="O41" i="5" s="1"/>
  <c r="O254" i="9"/>
  <c r="P333" i="1"/>
  <c r="K219" i="1"/>
  <c r="M66" i="7"/>
  <c r="P66" i="7" s="1"/>
  <c r="M271" i="18"/>
  <c r="P271" i="18" s="1"/>
  <c r="O94" i="17"/>
  <c r="O222" i="2"/>
  <c r="L220" i="2"/>
  <c r="N28" i="17"/>
  <c r="M271" i="13"/>
  <c r="P271" i="13" s="1"/>
  <c r="O329" i="4"/>
  <c r="K88" i="1"/>
  <c r="N32" i="1"/>
  <c r="N30" i="1" s="1"/>
  <c r="O455" i="1"/>
  <c r="M310" i="14"/>
  <c r="P310" i="14" s="1"/>
  <c r="O640" i="5"/>
  <c r="K499" i="1"/>
  <c r="K634" i="1"/>
  <c r="K108" i="1"/>
  <c r="P53" i="15"/>
  <c r="O649" i="1"/>
  <c r="O250" i="17"/>
  <c r="O55" i="12"/>
  <c r="O380" i="1"/>
  <c r="O142" i="12"/>
  <c r="K340" i="1"/>
  <c r="K551" i="1"/>
  <c r="K149" i="1"/>
  <c r="N53" i="20"/>
  <c r="P53" i="20" s="1"/>
  <c r="L13" i="6"/>
  <c r="O13" i="6" s="1"/>
  <c r="N20" i="3"/>
  <c r="N18" i="3" s="1"/>
  <c r="K632" i="1"/>
  <c r="M94" i="14"/>
  <c r="P94" i="14" s="1"/>
  <c r="O142" i="6"/>
  <c r="L140" i="6"/>
  <c r="O140" i="6" s="1"/>
  <c r="O273" i="17"/>
  <c r="L271" i="17"/>
  <c r="O271" i="17" s="1"/>
  <c r="L68" i="18"/>
  <c r="O68" i="18" s="1"/>
  <c r="O294" i="17"/>
  <c r="P118" i="13"/>
  <c r="L22" i="15"/>
  <c r="L20" i="15" s="1"/>
  <c r="P55" i="4"/>
  <c r="K498" i="1"/>
  <c r="N22" i="1"/>
  <c r="P122" i="1"/>
  <c r="M310" i="9"/>
  <c r="P310" i="9" s="1"/>
  <c r="L142" i="3"/>
  <c r="L140" i="3" s="1"/>
  <c r="O140" i="3" s="1"/>
  <c r="O294" i="6"/>
  <c r="K593" i="1"/>
  <c r="L273" i="21"/>
  <c r="O273" i="21" s="1"/>
  <c r="O32" i="20"/>
  <c r="N312" i="1"/>
  <c r="O275" i="17"/>
  <c r="L29" i="15"/>
  <c r="O29" i="15" s="1"/>
  <c r="L55" i="14"/>
  <c r="O55" i="14" s="1"/>
  <c r="L222" i="15"/>
  <c r="L220" i="15" s="1"/>
  <c r="O220" i="15" s="1"/>
  <c r="N140" i="12"/>
  <c r="O140" i="12" s="1"/>
  <c r="O34" i="8"/>
  <c r="N118" i="5"/>
  <c r="L55" i="5"/>
  <c r="O55" i="5" s="1"/>
  <c r="O23" i="6"/>
  <c r="O144" i="6"/>
  <c r="L68" i="4"/>
  <c r="O68" i="4" s="1"/>
  <c r="O312" i="3"/>
  <c r="O333" i="2"/>
  <c r="O599" i="1"/>
  <c r="O292" i="20"/>
  <c r="P68" i="15"/>
  <c r="P55" i="10"/>
  <c r="N250" i="5"/>
  <c r="P250" i="5" s="1"/>
  <c r="M290" i="7"/>
  <c r="P290" i="7" s="1"/>
  <c r="K665" i="1"/>
  <c r="M118" i="21"/>
  <c r="P118" i="21" s="1"/>
  <c r="L96" i="20"/>
  <c r="O96" i="20" s="1"/>
  <c r="L22" i="19"/>
  <c r="L20" i="19" s="1"/>
  <c r="L310" i="18"/>
  <c r="O310" i="18" s="1"/>
  <c r="O31" i="15"/>
  <c r="L22" i="10"/>
  <c r="O22" i="10" s="1"/>
  <c r="L29" i="8"/>
  <c r="O29" i="8" s="1"/>
  <c r="L638" i="8"/>
  <c r="O638" i="8" s="1"/>
  <c r="P142" i="12"/>
  <c r="O68" i="9"/>
  <c r="L638" i="5"/>
  <c r="L636" i="5" s="1"/>
  <c r="O636" i="5" s="1"/>
  <c r="P53" i="4"/>
  <c r="N20" i="4"/>
  <c r="N18" i="4" s="1"/>
  <c r="K595" i="1"/>
  <c r="N31" i="1"/>
  <c r="N29" i="1" s="1"/>
  <c r="L292" i="5"/>
  <c r="O292" i="5" s="1"/>
  <c r="O294" i="20"/>
  <c r="O252" i="17"/>
  <c r="P66" i="15"/>
  <c r="P118" i="9"/>
  <c r="P140" i="9"/>
  <c r="P43" i="8"/>
  <c r="M220" i="5"/>
  <c r="P220" i="5" s="1"/>
  <c r="M118" i="18"/>
  <c r="P118" i="18" s="1"/>
  <c r="L250" i="13"/>
  <c r="O250" i="13" s="1"/>
  <c r="P120" i="13"/>
  <c r="K398" i="1"/>
  <c r="P45" i="1"/>
  <c r="L220" i="12"/>
  <c r="O220" i="12" s="1"/>
  <c r="P53" i="10"/>
  <c r="P68" i="5"/>
  <c r="P26" i="4"/>
  <c r="P43" i="19"/>
  <c r="L140" i="18"/>
  <c r="O140" i="18" s="1"/>
  <c r="M290" i="18"/>
  <c r="P290" i="18" s="1"/>
  <c r="L94" i="13"/>
  <c r="O94" i="13" s="1"/>
  <c r="N11" i="13"/>
  <c r="N9" i="13" s="1"/>
  <c r="O55" i="13"/>
  <c r="L43" i="10"/>
  <c r="O43" i="10" s="1"/>
  <c r="O31" i="8"/>
  <c r="M140" i="7"/>
  <c r="P140" i="7" s="1"/>
  <c r="P337" i="8"/>
  <c r="O533" i="1"/>
  <c r="L24" i="1"/>
  <c r="O24" i="1" s="1"/>
  <c r="L290" i="2"/>
  <c r="O290" i="2" s="1"/>
  <c r="P250" i="17"/>
  <c r="P312" i="3"/>
  <c r="L68" i="2"/>
  <c r="O68" i="2" s="1"/>
  <c r="O648" i="1"/>
  <c r="K431" i="1"/>
  <c r="L14" i="3"/>
  <c r="O14" i="3" s="1"/>
  <c r="O34" i="2"/>
  <c r="O34" i="19"/>
  <c r="L222" i="11"/>
  <c r="O222" i="11" s="1"/>
  <c r="O314" i="5"/>
  <c r="O96" i="7"/>
  <c r="O333" i="4"/>
  <c r="K589" i="1"/>
  <c r="L22" i="2"/>
  <c r="L20" i="2" s="1"/>
  <c r="L14" i="21"/>
  <c r="O14" i="21" s="1"/>
  <c r="L68" i="19"/>
  <c r="N11" i="18"/>
  <c r="N9" i="18" s="1"/>
  <c r="O640" i="12"/>
  <c r="K132" i="1"/>
  <c r="N26" i="1"/>
  <c r="N16" i="1" s="1"/>
  <c r="K82" i="1"/>
  <c r="O568" i="1"/>
  <c r="P96" i="8"/>
  <c r="M94" i="8"/>
  <c r="P94" i="8" s="1"/>
  <c r="M329" i="12"/>
  <c r="P329" i="12" s="1"/>
  <c r="N20" i="2"/>
  <c r="N18" i="2" s="1"/>
  <c r="P252" i="17"/>
  <c r="L22" i="12"/>
  <c r="O22" i="12" s="1"/>
  <c r="P271" i="11"/>
  <c r="N28" i="6"/>
  <c r="L220" i="14"/>
  <c r="O220" i="14" s="1"/>
  <c r="N41" i="12"/>
  <c r="P41" i="12" s="1"/>
  <c r="P41" i="4"/>
  <c r="P142" i="19"/>
  <c r="P96" i="18"/>
  <c r="M94" i="18"/>
  <c r="P94" i="18" s="1"/>
  <c r="P43" i="12"/>
  <c r="N34" i="1"/>
  <c r="N14" i="1" s="1"/>
  <c r="P222" i="12"/>
  <c r="P118" i="2"/>
  <c r="O331" i="18"/>
  <c r="P329" i="14"/>
  <c r="P120" i="2"/>
  <c r="O406" i="1"/>
  <c r="N11" i="2"/>
  <c r="N9" i="2" s="1"/>
  <c r="L271" i="20"/>
  <c r="O271" i="20" s="1"/>
  <c r="M329" i="20"/>
  <c r="P329" i="20" s="1"/>
  <c r="L43" i="20"/>
  <c r="O43" i="20" s="1"/>
  <c r="N310" i="19"/>
  <c r="P55" i="14"/>
  <c r="O34" i="15"/>
  <c r="M220" i="10"/>
  <c r="P220" i="10" s="1"/>
  <c r="O98" i="6"/>
  <c r="L22" i="5"/>
  <c r="O22" i="5" s="1"/>
  <c r="P271" i="6"/>
  <c r="P120" i="12"/>
  <c r="P120" i="8"/>
  <c r="P43" i="4"/>
  <c r="O70" i="17"/>
  <c r="M310" i="11"/>
  <c r="P310" i="11" s="1"/>
  <c r="L22" i="6"/>
  <c r="L12" i="6" s="1"/>
  <c r="L16" i="4"/>
  <c r="O16" i="4" s="1"/>
  <c r="L14" i="10"/>
  <c r="O14" i="10" s="1"/>
  <c r="P273" i="5"/>
  <c r="L312" i="13"/>
  <c r="K285" i="1"/>
  <c r="O16" i="20"/>
  <c r="L13" i="20"/>
  <c r="O13" i="20" s="1"/>
  <c r="M53" i="16"/>
  <c r="P53" i="16" s="1"/>
  <c r="P331" i="14"/>
  <c r="M53" i="12"/>
  <c r="P53" i="12" s="1"/>
  <c r="O142" i="17"/>
  <c r="L271" i="10"/>
  <c r="O271" i="10" s="1"/>
  <c r="O122" i="5"/>
  <c r="O331" i="4"/>
  <c r="P55" i="2"/>
  <c r="L120" i="3"/>
  <c r="P252" i="8"/>
  <c r="P140" i="4"/>
  <c r="O43" i="17"/>
  <c r="L68" i="21"/>
  <c r="P140" i="3"/>
  <c r="L66" i="16"/>
  <c r="O66" i="16" s="1"/>
  <c r="P66" i="12"/>
  <c r="P142" i="3"/>
  <c r="O31" i="14"/>
  <c r="L11" i="14"/>
  <c r="O11" i="14" s="1"/>
  <c r="M140" i="15"/>
  <c r="P140" i="15" s="1"/>
  <c r="O331" i="10"/>
  <c r="P273" i="14"/>
  <c r="M271" i="14"/>
  <c r="P271" i="14" s="1"/>
  <c r="P292" i="8"/>
  <c r="M290" i="8"/>
  <c r="P290" i="8" s="1"/>
  <c r="M250" i="3"/>
  <c r="P250" i="3" s="1"/>
  <c r="P252" i="3"/>
  <c r="L23" i="1"/>
  <c r="O23" i="1" s="1"/>
  <c r="L96" i="5"/>
  <c r="L94" i="5" s="1"/>
  <c r="O94" i="5" s="1"/>
  <c r="O98" i="5"/>
  <c r="L66" i="10"/>
  <c r="O66" i="10" s="1"/>
  <c r="L94" i="8"/>
  <c r="O94" i="8" s="1"/>
  <c r="N28" i="14"/>
  <c r="M140" i="19"/>
  <c r="P140" i="19" s="1"/>
  <c r="M94" i="16"/>
  <c r="P94" i="16" s="1"/>
  <c r="P273" i="17"/>
  <c r="M271" i="17"/>
  <c r="P271" i="17" s="1"/>
  <c r="P312" i="13"/>
  <c r="M310" i="13"/>
  <c r="P310" i="13" s="1"/>
  <c r="O254" i="11"/>
  <c r="L252" i="11"/>
  <c r="P222" i="7"/>
  <c r="M68" i="3"/>
  <c r="P74" i="3"/>
  <c r="L55" i="10"/>
  <c r="P120" i="19"/>
  <c r="M118" i="19"/>
  <c r="P118" i="19" s="1"/>
  <c r="O294" i="4"/>
  <c r="L292" i="4"/>
  <c r="L220" i="20"/>
  <c r="O220" i="20" s="1"/>
  <c r="N140" i="21"/>
  <c r="O140" i="21" s="1"/>
  <c r="O26" i="20"/>
  <c r="P142" i="9"/>
  <c r="L224" i="1"/>
  <c r="O224" i="1" s="1"/>
  <c r="L22" i="7"/>
  <c r="O22" i="7" s="1"/>
  <c r="M250" i="20"/>
  <c r="P250" i="20" s="1"/>
  <c r="O314" i="9"/>
  <c r="L312" i="9"/>
  <c r="N11" i="10"/>
  <c r="N9" i="10" s="1"/>
  <c r="L294" i="1"/>
  <c r="O294" i="1" s="1"/>
  <c r="M53" i="21"/>
  <c r="P53" i="21" s="1"/>
  <c r="P55" i="21"/>
  <c r="L252" i="18"/>
  <c r="O254" i="18"/>
  <c r="P252" i="13"/>
  <c r="M250" i="13"/>
  <c r="P250" i="13" s="1"/>
  <c r="P222" i="14"/>
  <c r="M220" i="14"/>
  <c r="P220" i="14" s="1"/>
  <c r="O45" i="13"/>
  <c r="O94" i="10"/>
  <c r="M310" i="21"/>
  <c r="P310" i="21" s="1"/>
  <c r="P312" i="21"/>
  <c r="P120" i="16"/>
  <c r="M118" i="16"/>
  <c r="P118" i="16" s="1"/>
  <c r="O31" i="19"/>
  <c r="L11" i="19"/>
  <c r="N11" i="11"/>
  <c r="N9" i="11" s="1"/>
  <c r="N29" i="11"/>
  <c r="N28" i="11" s="1"/>
  <c r="P273" i="8"/>
  <c r="M271" i="8"/>
  <c r="P271" i="8" s="1"/>
  <c r="M290" i="4"/>
  <c r="P290" i="4" s="1"/>
  <c r="P292" i="4"/>
  <c r="M118" i="6"/>
  <c r="P118" i="6" s="1"/>
  <c r="P120" i="6"/>
  <c r="N222" i="1"/>
  <c r="O24" i="21"/>
  <c r="L22" i="20"/>
  <c r="O22" i="20" s="1"/>
  <c r="O24" i="19"/>
  <c r="M250" i="19"/>
  <c r="P250" i="19" s="1"/>
  <c r="L329" i="18"/>
  <c r="O329" i="18" s="1"/>
  <c r="M26" i="17"/>
  <c r="M16" i="17" s="1"/>
  <c r="P16" i="17" s="1"/>
  <c r="L220" i="10"/>
  <c r="O220" i="10" s="1"/>
  <c r="L290" i="10"/>
  <c r="O290" i="10" s="1"/>
  <c r="L14" i="6"/>
  <c r="O14" i="6" s="1"/>
  <c r="M312" i="1"/>
  <c r="P222" i="20"/>
  <c r="M220" i="20"/>
  <c r="P220" i="20" s="1"/>
  <c r="M140" i="21"/>
  <c r="P142" i="21"/>
  <c r="L273" i="19"/>
  <c r="O275" i="19"/>
  <c r="N140" i="16"/>
  <c r="P140" i="16" s="1"/>
  <c r="P142" i="16"/>
  <c r="P273" i="15"/>
  <c r="M271" i="15"/>
  <c r="P271" i="15" s="1"/>
  <c r="P68" i="16"/>
  <c r="M66" i="16"/>
  <c r="P66" i="16" s="1"/>
  <c r="P43" i="15"/>
  <c r="M41" i="15"/>
  <c r="P41" i="15" s="1"/>
  <c r="P120" i="15"/>
  <c r="M118" i="15"/>
  <c r="P118" i="15" s="1"/>
  <c r="M140" i="11"/>
  <c r="P140" i="11" s="1"/>
  <c r="P142" i="11"/>
  <c r="P273" i="9"/>
  <c r="M271" i="9"/>
  <c r="P271" i="9" s="1"/>
  <c r="P222" i="8"/>
  <c r="M220" i="8"/>
  <c r="P220" i="8" s="1"/>
  <c r="O32" i="7"/>
  <c r="L30" i="7"/>
  <c r="O30" i="7" s="1"/>
  <c r="O96" i="10"/>
  <c r="M310" i="5"/>
  <c r="P310" i="5" s="1"/>
  <c r="N41" i="8"/>
  <c r="P41" i="8" s="1"/>
  <c r="P220" i="12"/>
  <c r="L331" i="5"/>
  <c r="O333" i="5"/>
  <c r="O640" i="4"/>
  <c r="L638" i="4"/>
  <c r="P142" i="2"/>
  <c r="M140" i="2"/>
  <c r="P140" i="2" s="1"/>
  <c r="O120" i="2"/>
  <c r="L118" i="2"/>
  <c r="O118" i="2" s="1"/>
  <c r="L144" i="1"/>
  <c r="O144" i="1" s="1"/>
  <c r="M252" i="1"/>
  <c r="L331" i="21"/>
  <c r="O333" i="21"/>
  <c r="L250" i="15"/>
  <c r="O252" i="15"/>
  <c r="O252" i="9"/>
  <c r="L250" i="9"/>
  <c r="O250" i="9" s="1"/>
  <c r="M66" i="21"/>
  <c r="P66" i="21" s="1"/>
  <c r="P96" i="21"/>
  <c r="O122" i="20"/>
  <c r="O34" i="17"/>
  <c r="O68" i="17"/>
  <c r="L14" i="14"/>
  <c r="O14" i="14" s="1"/>
  <c r="L55" i="7"/>
  <c r="O55" i="7" s="1"/>
  <c r="N273" i="1"/>
  <c r="N12" i="3"/>
  <c r="N10" i="3" s="1"/>
  <c r="M290" i="21"/>
  <c r="P290" i="21" s="1"/>
  <c r="P292" i="21"/>
  <c r="P331" i="21"/>
  <c r="M329" i="21"/>
  <c r="P329" i="21" s="1"/>
  <c r="N12" i="21"/>
  <c r="N10" i="21" s="1"/>
  <c r="N20" i="21"/>
  <c r="N18" i="21" s="1"/>
  <c r="L331" i="14"/>
  <c r="L329" i="14" s="1"/>
  <c r="O329" i="14" s="1"/>
  <c r="O333" i="14"/>
  <c r="N11" i="8"/>
  <c r="N9" i="8" s="1"/>
  <c r="P120" i="11"/>
  <c r="M118" i="11"/>
  <c r="P118" i="11" s="1"/>
  <c r="N11" i="7"/>
  <c r="N9" i="7" s="1"/>
  <c r="P142" i="5"/>
  <c r="M140" i="5"/>
  <c r="P140" i="5" s="1"/>
  <c r="P120" i="4"/>
  <c r="M118" i="4"/>
  <c r="P118" i="4" s="1"/>
  <c r="P273" i="6"/>
  <c r="L142" i="4"/>
  <c r="O144" i="4"/>
  <c r="L314" i="1"/>
  <c r="O314" i="1" s="1"/>
  <c r="P220" i="3"/>
  <c r="O96" i="16"/>
  <c r="L94" i="16"/>
  <c r="O94" i="16" s="1"/>
  <c r="P68" i="11"/>
  <c r="N66" i="11"/>
  <c r="P66" i="11" s="1"/>
  <c r="O32" i="21"/>
  <c r="L30" i="21"/>
  <c r="O30" i="21" s="1"/>
  <c r="P55" i="20"/>
  <c r="N14" i="19"/>
  <c r="M53" i="17"/>
  <c r="P53" i="17" s="1"/>
  <c r="N14" i="18"/>
  <c r="P43" i="17"/>
  <c r="M329" i="13"/>
  <c r="P329" i="13" s="1"/>
  <c r="P55" i="15"/>
  <c r="L22" i="13"/>
  <c r="O22" i="13" s="1"/>
  <c r="L14" i="15"/>
  <c r="O14" i="15" s="1"/>
  <c r="L14" i="12"/>
  <c r="O14" i="12" s="1"/>
  <c r="L638" i="12"/>
  <c r="O638" i="12" s="1"/>
  <c r="L290" i="9"/>
  <c r="O290" i="9" s="1"/>
  <c r="M310" i="20"/>
  <c r="P310" i="20" s="1"/>
  <c r="P292" i="20"/>
  <c r="M290" i="20"/>
  <c r="P290" i="20" s="1"/>
  <c r="P142" i="14"/>
  <c r="M140" i="14"/>
  <c r="P140" i="14" s="1"/>
  <c r="O144" i="14"/>
  <c r="L142" i="14"/>
  <c r="P252" i="6"/>
  <c r="M250" i="6"/>
  <c r="P250" i="6" s="1"/>
  <c r="L14" i="5"/>
  <c r="O14" i="5" s="1"/>
  <c r="O24" i="5"/>
  <c r="L275" i="1"/>
  <c r="O275" i="1" s="1"/>
  <c r="L250" i="8"/>
  <c r="O250" i="8" s="1"/>
  <c r="O252" i="8"/>
  <c r="O314" i="7"/>
  <c r="L312" i="7"/>
  <c r="M220" i="21"/>
  <c r="P220" i="21" s="1"/>
  <c r="P222" i="21"/>
  <c r="O96" i="21"/>
  <c r="N94" i="21"/>
  <c r="O94" i="21" s="1"/>
  <c r="O312" i="19"/>
  <c r="L310" i="19"/>
  <c r="O310" i="19" s="1"/>
  <c r="O34" i="10"/>
  <c r="L118" i="17"/>
  <c r="O118" i="17" s="1"/>
  <c r="N290" i="1"/>
  <c r="L250" i="4"/>
  <c r="O250" i="4" s="1"/>
  <c r="L94" i="7"/>
  <c r="O94" i="7" s="1"/>
  <c r="L140" i="7"/>
  <c r="O140" i="7" s="1"/>
  <c r="O222" i="21"/>
  <c r="L220" i="21"/>
  <c r="O220" i="21" s="1"/>
  <c r="P252" i="21"/>
  <c r="M250" i="21"/>
  <c r="P250" i="21" s="1"/>
  <c r="O333" i="20"/>
  <c r="L331" i="20"/>
  <c r="M68" i="18"/>
  <c r="P74" i="18"/>
  <c r="M310" i="17"/>
  <c r="P310" i="17" s="1"/>
  <c r="P312" i="17"/>
  <c r="N11" i="14"/>
  <c r="N9" i="14" s="1"/>
  <c r="O312" i="11"/>
  <c r="L310" i="11"/>
  <c r="O310" i="11" s="1"/>
  <c r="O331" i="12"/>
  <c r="L329" i="12"/>
  <c r="O329" i="12" s="1"/>
  <c r="N12" i="8"/>
  <c r="N10" i="8" s="1"/>
  <c r="N20" i="8"/>
  <c r="N18" i="8" s="1"/>
  <c r="P68" i="8"/>
  <c r="M66" i="8"/>
  <c r="P66" i="8" s="1"/>
  <c r="N30" i="4"/>
  <c r="O32" i="4"/>
  <c r="L333" i="1"/>
  <c r="O333" i="1" s="1"/>
  <c r="P96" i="2"/>
  <c r="M94" i="2"/>
  <c r="P94" i="2" s="1"/>
  <c r="N292" i="1"/>
  <c r="N120" i="1"/>
  <c r="P26" i="11"/>
  <c r="M16" i="11"/>
  <c r="P16" i="11" s="1"/>
  <c r="P68" i="10"/>
  <c r="M66" i="10"/>
  <c r="P66" i="10" s="1"/>
  <c r="P26" i="7"/>
  <c r="M16" i="7"/>
  <c r="P16" i="7" s="1"/>
  <c r="O26" i="21"/>
  <c r="L16" i="21"/>
  <c r="O16" i="21" s="1"/>
  <c r="O24" i="17"/>
  <c r="L14" i="17"/>
  <c r="O14" i="17" s="1"/>
  <c r="P222" i="16"/>
  <c r="M220" i="16"/>
  <c r="P220" i="16" s="1"/>
  <c r="O640" i="11"/>
  <c r="L638" i="11"/>
  <c r="M9" i="12"/>
  <c r="P11" i="12"/>
  <c r="P22" i="12"/>
  <c r="M12" i="12"/>
  <c r="M20" i="12"/>
  <c r="M18" i="12" s="1"/>
  <c r="O23" i="4"/>
  <c r="L13" i="4"/>
  <c r="O13" i="4" s="1"/>
  <c r="P9" i="2"/>
  <c r="P19" i="20"/>
  <c r="P11" i="18"/>
  <c r="M9" i="18"/>
  <c r="P9" i="15"/>
  <c r="M96" i="13"/>
  <c r="M9" i="9"/>
  <c r="L11" i="6"/>
  <c r="O31" i="6"/>
  <c r="L29" i="6"/>
  <c r="P41" i="3"/>
  <c r="O23" i="19"/>
  <c r="L13" i="19"/>
  <c r="O13" i="19" s="1"/>
  <c r="P22" i="14"/>
  <c r="M12" i="14"/>
  <c r="N20" i="14"/>
  <c r="N18" i="14" s="1"/>
  <c r="N12" i="14"/>
  <c r="N10" i="14" s="1"/>
  <c r="O70" i="8"/>
  <c r="L68" i="8"/>
  <c r="L70" i="1"/>
  <c r="O70" i="1" s="1"/>
  <c r="P273" i="21"/>
  <c r="M271" i="21"/>
  <c r="P271" i="21" s="1"/>
  <c r="N12" i="19"/>
  <c r="N10" i="19" s="1"/>
  <c r="N20" i="19"/>
  <c r="N18" i="19" s="1"/>
  <c r="P41" i="17"/>
  <c r="O26" i="16"/>
  <c r="L16" i="16"/>
  <c r="O16" i="16" s="1"/>
  <c r="O41" i="11"/>
  <c r="N11" i="12"/>
  <c r="N9" i="12" s="1"/>
  <c r="N29" i="12"/>
  <c r="N28" i="12" s="1"/>
  <c r="P55" i="8"/>
  <c r="M53" i="8"/>
  <c r="P102" i="6"/>
  <c r="M96" i="6"/>
  <c r="M102" i="1"/>
  <c r="P102" i="1" s="1"/>
  <c r="O222" i="6"/>
  <c r="L220" i="6"/>
  <c r="O220" i="6" s="1"/>
  <c r="O650" i="1"/>
  <c r="L640" i="1"/>
  <c r="N11" i="3"/>
  <c r="N9" i="3" s="1"/>
  <c r="N29" i="3"/>
  <c r="N28" i="3" s="1"/>
  <c r="L13" i="2"/>
  <c r="O13" i="2" s="1"/>
  <c r="O640" i="20"/>
  <c r="L638" i="20"/>
  <c r="P120" i="20"/>
  <c r="M118" i="20"/>
  <c r="P118" i="20" s="1"/>
  <c r="O640" i="18"/>
  <c r="L638" i="18"/>
  <c r="P22" i="18"/>
  <c r="M12" i="18"/>
  <c r="O638" i="17"/>
  <c r="L636" i="17"/>
  <c r="O636" i="17" s="1"/>
  <c r="M28" i="20"/>
  <c r="P28" i="20" s="1"/>
  <c r="O32" i="18"/>
  <c r="L30" i="18"/>
  <c r="O30" i="18" s="1"/>
  <c r="N53" i="18"/>
  <c r="N37" i="18" s="1"/>
  <c r="N20" i="18"/>
  <c r="N18" i="18" s="1"/>
  <c r="N12" i="18"/>
  <c r="N10" i="18" s="1"/>
  <c r="O26" i="17"/>
  <c r="L16" i="17"/>
  <c r="O16" i="17" s="1"/>
  <c r="P102" i="15"/>
  <c r="M26" i="15"/>
  <c r="M20" i="15" s="1"/>
  <c r="P22" i="16"/>
  <c r="M12" i="16"/>
  <c r="M20" i="16"/>
  <c r="M18" i="16" s="1"/>
  <c r="M26" i="13"/>
  <c r="M20" i="13" s="1"/>
  <c r="P49" i="13"/>
  <c r="P220" i="15"/>
  <c r="O55" i="15"/>
  <c r="P43" i="16"/>
  <c r="M41" i="16"/>
  <c r="L11" i="13"/>
  <c r="O31" i="13"/>
  <c r="L29" i="13"/>
  <c r="O26" i="13"/>
  <c r="L16" i="13"/>
  <c r="O16" i="13" s="1"/>
  <c r="N53" i="13"/>
  <c r="L13" i="12"/>
  <c r="O13" i="12" s="1"/>
  <c r="O23" i="12"/>
  <c r="N20" i="13"/>
  <c r="N18" i="13" s="1"/>
  <c r="N12" i="13"/>
  <c r="N10" i="13" s="1"/>
  <c r="M96" i="15"/>
  <c r="P22" i="13"/>
  <c r="M12" i="13"/>
  <c r="P41" i="11"/>
  <c r="P22" i="10"/>
  <c r="M12" i="10"/>
  <c r="M28" i="8"/>
  <c r="P28" i="8" s="1"/>
  <c r="P29" i="8"/>
  <c r="P102" i="9"/>
  <c r="M96" i="9"/>
  <c r="P26" i="12"/>
  <c r="M16" i="12"/>
  <c r="P16" i="12" s="1"/>
  <c r="L53" i="12"/>
  <c r="O53" i="12" s="1"/>
  <c r="O23" i="10"/>
  <c r="L13" i="10"/>
  <c r="O13" i="10" s="1"/>
  <c r="O31" i="10"/>
  <c r="L29" i="10"/>
  <c r="L11" i="10"/>
  <c r="N142" i="1"/>
  <c r="N12" i="12"/>
  <c r="N10" i="12" s="1"/>
  <c r="N20" i="12"/>
  <c r="N18" i="12" s="1"/>
  <c r="O26" i="10"/>
  <c r="L16" i="10"/>
  <c r="O16" i="10" s="1"/>
  <c r="P331" i="7"/>
  <c r="O23" i="5"/>
  <c r="L13" i="5"/>
  <c r="O13" i="5" s="1"/>
  <c r="O70" i="13"/>
  <c r="L68" i="13"/>
  <c r="M20" i="8"/>
  <c r="P22" i="8"/>
  <c r="M12" i="8"/>
  <c r="P22" i="6"/>
  <c r="M12" i="6"/>
  <c r="O16" i="11"/>
  <c r="P140" i="8"/>
  <c r="O638" i="6"/>
  <c r="L636" i="6"/>
  <c r="O636" i="6" s="1"/>
  <c r="O26" i="6"/>
  <c r="L16" i="6"/>
  <c r="O16" i="6" s="1"/>
  <c r="P49" i="5"/>
  <c r="M26" i="5"/>
  <c r="M49" i="1"/>
  <c r="L271" i="9"/>
  <c r="O271" i="9" s="1"/>
  <c r="O273" i="9"/>
  <c r="L29" i="5"/>
  <c r="O31" i="5"/>
  <c r="P26" i="8"/>
  <c r="M16" i="8"/>
  <c r="P16" i="8" s="1"/>
  <c r="O26" i="7"/>
  <c r="L16" i="7"/>
  <c r="O16" i="7" s="1"/>
  <c r="O96" i="6"/>
  <c r="O23" i="3"/>
  <c r="L13" i="3"/>
  <c r="O13" i="3" s="1"/>
  <c r="O26" i="8"/>
  <c r="L16" i="8"/>
  <c r="O16" i="8" s="1"/>
  <c r="M26" i="6"/>
  <c r="M20" i="6" s="1"/>
  <c r="O292" i="6"/>
  <c r="L290" i="6"/>
  <c r="O290" i="6" s="1"/>
  <c r="N12" i="5"/>
  <c r="N10" i="5" s="1"/>
  <c r="N8" i="5" s="1"/>
  <c r="O19" i="5"/>
  <c r="P22" i="4"/>
  <c r="M12" i="4"/>
  <c r="M20" i="4"/>
  <c r="O640" i="3"/>
  <c r="L638" i="3"/>
  <c r="L638" i="2"/>
  <c r="O640" i="2"/>
  <c r="K626" i="1"/>
  <c r="K624" i="1"/>
  <c r="K622" i="1"/>
  <c r="K620" i="1"/>
  <c r="K623" i="1"/>
  <c r="K621" i="1"/>
  <c r="K625" i="1"/>
  <c r="L26" i="1"/>
  <c r="O148" i="1"/>
  <c r="O273" i="4"/>
  <c r="L271" i="4"/>
  <c r="O271" i="4" s="1"/>
  <c r="P29" i="1"/>
  <c r="M28" i="1"/>
  <c r="P28" i="1" s="1"/>
  <c r="P43" i="3"/>
  <c r="L33" i="1"/>
  <c r="M22" i="1"/>
  <c r="O252" i="20"/>
  <c r="P11" i="20"/>
  <c r="M9" i="20"/>
  <c r="O23" i="17"/>
  <c r="L13" i="17"/>
  <c r="O13" i="17" s="1"/>
  <c r="N20" i="15"/>
  <c r="N18" i="15" s="1"/>
  <c r="N12" i="15"/>
  <c r="N10" i="15" s="1"/>
  <c r="O57" i="16"/>
  <c r="L22" i="16"/>
  <c r="L55" i="16"/>
  <c r="L57" i="1"/>
  <c r="O122" i="9"/>
  <c r="L120" i="9"/>
  <c r="P19" i="10"/>
  <c r="N94" i="4"/>
  <c r="N96" i="1"/>
  <c r="L32" i="1"/>
  <c r="O383" i="1"/>
  <c r="L638" i="21"/>
  <c r="O640" i="21"/>
  <c r="N11" i="16"/>
  <c r="N9" i="16" s="1"/>
  <c r="N29" i="16"/>
  <c r="N28" i="16" s="1"/>
  <c r="N12" i="17"/>
  <c r="N10" i="17" s="1"/>
  <c r="N20" i="17"/>
  <c r="N18" i="17" s="1"/>
  <c r="O23" i="13"/>
  <c r="L13" i="13"/>
  <c r="O13" i="13" s="1"/>
  <c r="L140" i="13"/>
  <c r="O140" i="13" s="1"/>
  <c r="O31" i="12"/>
  <c r="L29" i="12"/>
  <c r="L11" i="12"/>
  <c r="N12" i="11"/>
  <c r="N10" i="11" s="1"/>
  <c r="N20" i="11"/>
  <c r="N18" i="11" s="1"/>
  <c r="M12" i="9"/>
  <c r="P22" i="9"/>
  <c r="P43" i="6"/>
  <c r="N41" i="6"/>
  <c r="O41" i="6" s="1"/>
  <c r="N12" i="9"/>
  <c r="N10" i="9" s="1"/>
  <c r="N20" i="9"/>
  <c r="N18" i="9" s="1"/>
  <c r="O26" i="5"/>
  <c r="L16" i="5"/>
  <c r="O16" i="5" s="1"/>
  <c r="P102" i="7"/>
  <c r="M96" i="7"/>
  <c r="O96" i="9"/>
  <c r="L94" i="9"/>
  <c r="O94" i="9" s="1"/>
  <c r="L11" i="4"/>
  <c r="O31" i="4"/>
  <c r="L29" i="4"/>
  <c r="P55" i="3"/>
  <c r="M53" i="3"/>
  <c r="P53" i="3" s="1"/>
  <c r="N66" i="2"/>
  <c r="N68" i="1"/>
  <c r="N329" i="1"/>
  <c r="P22" i="2"/>
  <c r="M12" i="2"/>
  <c r="L118" i="20"/>
  <c r="O118" i="20" s="1"/>
  <c r="M94" i="21"/>
  <c r="O31" i="21"/>
  <c r="L29" i="21"/>
  <c r="L11" i="21"/>
  <c r="P41" i="20"/>
  <c r="M28" i="19"/>
  <c r="P28" i="19" s="1"/>
  <c r="P29" i="19"/>
  <c r="L30" i="19"/>
  <c r="O30" i="19" s="1"/>
  <c r="O32" i="19"/>
  <c r="M12" i="19"/>
  <c r="P22" i="19"/>
  <c r="M331" i="18"/>
  <c r="O55" i="18"/>
  <c r="O640" i="17"/>
  <c r="L140" i="19"/>
  <c r="O140" i="19" s="1"/>
  <c r="P29" i="18"/>
  <c r="M28" i="18"/>
  <c r="P28" i="18" s="1"/>
  <c r="O23" i="18"/>
  <c r="L13" i="18"/>
  <c r="O13" i="18" s="1"/>
  <c r="O41" i="17"/>
  <c r="O31" i="17"/>
  <c r="L29" i="17"/>
  <c r="L11" i="17"/>
  <c r="O41" i="16"/>
  <c r="P331" i="16"/>
  <c r="M329" i="16"/>
  <c r="P329" i="16" s="1"/>
  <c r="O34" i="16"/>
  <c r="L220" i="16"/>
  <c r="O220" i="16" s="1"/>
  <c r="O53" i="15"/>
  <c r="M43" i="13"/>
  <c r="N12" i="16"/>
  <c r="N10" i="16" s="1"/>
  <c r="N20" i="16"/>
  <c r="N18" i="16" s="1"/>
  <c r="O29" i="14"/>
  <c r="P55" i="13"/>
  <c r="P26" i="16"/>
  <c r="M16" i="16"/>
  <c r="P16" i="16" s="1"/>
  <c r="N11" i="15"/>
  <c r="N9" i="15" s="1"/>
  <c r="L290" i="17"/>
  <c r="O290" i="17" s="1"/>
  <c r="O70" i="11"/>
  <c r="L22" i="11"/>
  <c r="L68" i="11"/>
  <c r="P43" i="11"/>
  <c r="M9" i="8"/>
  <c r="O640" i="10"/>
  <c r="L638" i="10"/>
  <c r="L66" i="9"/>
  <c r="O140" i="8"/>
  <c r="P142" i="8"/>
  <c r="O24" i="13"/>
  <c r="L14" i="13"/>
  <c r="O14" i="13" s="1"/>
  <c r="P19" i="11"/>
  <c r="M26" i="9"/>
  <c r="M20" i="9" s="1"/>
  <c r="P74" i="9"/>
  <c r="M74" i="1"/>
  <c r="P74" i="1" s="1"/>
  <c r="P331" i="10"/>
  <c r="M329" i="10"/>
  <c r="P329" i="10" s="1"/>
  <c r="O26" i="11"/>
  <c r="P292" i="9"/>
  <c r="M292" i="1"/>
  <c r="N37" i="9"/>
  <c r="M28" i="10"/>
  <c r="P28" i="10" s="1"/>
  <c r="O43" i="6"/>
  <c r="O312" i="5"/>
  <c r="L310" i="5"/>
  <c r="O310" i="5" s="1"/>
  <c r="M26" i="2"/>
  <c r="M20" i="2" s="1"/>
  <c r="M331" i="2"/>
  <c r="M337" i="1"/>
  <c r="P337" i="1" s="1"/>
  <c r="P337" i="2"/>
  <c r="P41" i="9"/>
  <c r="P29" i="6"/>
  <c r="M28" i="6"/>
  <c r="P28" i="6" s="1"/>
  <c r="O32" i="5"/>
  <c r="L30" i="5"/>
  <c r="O30" i="5" s="1"/>
  <c r="P66" i="5"/>
  <c r="L11" i="5"/>
  <c r="P94" i="3"/>
  <c r="P22" i="3"/>
  <c r="M12" i="3"/>
  <c r="L122" i="1"/>
  <c r="O122" i="1" s="1"/>
  <c r="P273" i="3"/>
  <c r="M271" i="3"/>
  <c r="P271" i="3" s="1"/>
  <c r="M273" i="1"/>
  <c r="O26" i="2"/>
  <c r="L16" i="2"/>
  <c r="O16" i="2" s="1"/>
  <c r="O43" i="3"/>
  <c r="L14" i="2"/>
  <c r="O14" i="2" s="1"/>
  <c r="O21" i="1"/>
  <c r="L19" i="1"/>
  <c r="L250" i="5"/>
  <c r="L55" i="21"/>
  <c r="O57" i="21"/>
  <c r="L22" i="21"/>
  <c r="P22" i="20"/>
  <c r="M12" i="20"/>
  <c r="O32" i="17"/>
  <c r="L30" i="17"/>
  <c r="O30" i="17" s="1"/>
  <c r="M9" i="16"/>
  <c r="P11" i="16"/>
  <c r="O31" i="11"/>
  <c r="L29" i="11"/>
  <c r="L11" i="11"/>
  <c r="O45" i="14"/>
  <c r="L43" i="14"/>
  <c r="L22" i="14"/>
  <c r="O98" i="11"/>
  <c r="L96" i="11"/>
  <c r="L98" i="1"/>
  <c r="O98" i="1" s="1"/>
  <c r="P43" i="7"/>
  <c r="N41" i="7"/>
  <c r="O640" i="7"/>
  <c r="L638" i="7"/>
  <c r="O222" i="7"/>
  <c r="L220" i="7"/>
  <c r="O220" i="7" s="1"/>
  <c r="P29" i="2"/>
  <c r="M28" i="2"/>
  <c r="P28" i="2" s="1"/>
  <c r="O96" i="19"/>
  <c r="P22" i="17"/>
  <c r="M12" i="17"/>
  <c r="O31" i="16"/>
  <c r="L29" i="16"/>
  <c r="L11" i="16"/>
  <c r="P337" i="11"/>
  <c r="M331" i="11"/>
  <c r="O32" i="12"/>
  <c r="L30" i="12"/>
  <c r="O30" i="12" s="1"/>
  <c r="N20" i="7"/>
  <c r="N18" i="7" s="1"/>
  <c r="N12" i="7"/>
  <c r="N10" i="7" s="1"/>
  <c r="O32" i="11"/>
  <c r="L30" i="11"/>
  <c r="O30" i="11" s="1"/>
  <c r="N20" i="5"/>
  <c r="N18" i="5" s="1"/>
  <c r="P9" i="5"/>
  <c r="P22" i="21"/>
  <c r="M12" i="21"/>
  <c r="N29" i="21"/>
  <c r="N28" i="21" s="1"/>
  <c r="N11" i="21"/>
  <c r="N9" i="21" s="1"/>
  <c r="N12" i="20"/>
  <c r="N10" i="20" s="1"/>
  <c r="N20" i="20"/>
  <c r="N18" i="20" s="1"/>
  <c r="O70" i="20"/>
  <c r="L68" i="20"/>
  <c r="P19" i="21"/>
  <c r="L14" i="20"/>
  <c r="O14" i="20" s="1"/>
  <c r="P9" i="19"/>
  <c r="O26" i="18"/>
  <c r="L16" i="18"/>
  <c r="O16" i="18" s="1"/>
  <c r="O29" i="19"/>
  <c r="M41" i="18"/>
  <c r="O24" i="18"/>
  <c r="L14" i="18"/>
  <c r="P142" i="18"/>
  <c r="M140" i="18"/>
  <c r="P140" i="18" s="1"/>
  <c r="O45" i="18"/>
  <c r="L43" i="18"/>
  <c r="L22" i="18"/>
  <c r="O24" i="16"/>
  <c r="L14" i="16"/>
  <c r="O14" i="16" s="1"/>
  <c r="L9" i="15"/>
  <c r="P19" i="17"/>
  <c r="N250" i="16"/>
  <c r="N252" i="1"/>
  <c r="P120" i="17"/>
  <c r="M118" i="17"/>
  <c r="P118" i="17" s="1"/>
  <c r="M120" i="1"/>
  <c r="O32" i="15"/>
  <c r="L30" i="15"/>
  <c r="O30" i="15" s="1"/>
  <c r="L13" i="15"/>
  <c r="O13" i="15" s="1"/>
  <c r="O43" i="13"/>
  <c r="L41" i="13"/>
  <c r="P142" i="17"/>
  <c r="N140" i="17"/>
  <c r="O140" i="17" s="1"/>
  <c r="O26" i="14"/>
  <c r="O32" i="13"/>
  <c r="L30" i="13"/>
  <c r="O30" i="13" s="1"/>
  <c r="P9" i="13"/>
  <c r="O120" i="14"/>
  <c r="L118" i="14"/>
  <c r="O118" i="14" s="1"/>
  <c r="O23" i="11"/>
  <c r="L13" i="11"/>
  <c r="O13" i="11" s="1"/>
  <c r="L271" i="14"/>
  <c r="O271" i="14" s="1"/>
  <c r="L118" i="12"/>
  <c r="O118" i="12" s="1"/>
  <c r="P96" i="11"/>
  <c r="M94" i="11"/>
  <c r="P94" i="11" s="1"/>
  <c r="O26" i="12"/>
  <c r="L16" i="12"/>
  <c r="O16" i="12" s="1"/>
  <c r="P11" i="10"/>
  <c r="M9" i="10"/>
  <c r="N12" i="10"/>
  <c r="N10" i="10" s="1"/>
  <c r="N20" i="10"/>
  <c r="N18" i="10" s="1"/>
  <c r="O32" i="9"/>
  <c r="L30" i="9"/>
  <c r="O30" i="9" s="1"/>
  <c r="M329" i="7"/>
  <c r="P329" i="7" s="1"/>
  <c r="M9" i="11"/>
  <c r="P11" i="11"/>
  <c r="L14" i="9"/>
  <c r="O14" i="9" s="1"/>
  <c r="O142" i="8"/>
  <c r="L22" i="9"/>
  <c r="L22" i="8"/>
  <c r="P53" i="7"/>
  <c r="P53" i="6"/>
  <c r="P331" i="5"/>
  <c r="M329" i="5"/>
  <c r="P329" i="5" s="1"/>
  <c r="O329" i="2"/>
  <c r="M68" i="9"/>
  <c r="P222" i="9"/>
  <c r="M222" i="1"/>
  <c r="P96" i="5"/>
  <c r="M94" i="5"/>
  <c r="P94" i="5" s="1"/>
  <c r="O41" i="3"/>
  <c r="O331" i="2"/>
  <c r="O273" i="3"/>
  <c r="O26" i="3"/>
  <c r="L16" i="3"/>
  <c r="O16" i="3" s="1"/>
  <c r="P9" i="1"/>
  <c r="L11" i="2"/>
  <c r="O31" i="2"/>
  <c r="L29" i="2"/>
  <c r="P19" i="3"/>
  <c r="L31" i="1"/>
  <c r="O31" i="20"/>
  <c r="L29" i="20"/>
  <c r="L11" i="20"/>
  <c r="M28" i="9"/>
  <c r="P28" i="9" s="1"/>
  <c r="P29" i="9"/>
  <c r="L11" i="7"/>
  <c r="O31" i="7"/>
  <c r="L29" i="7"/>
  <c r="M26" i="10"/>
  <c r="M20" i="10" s="1"/>
  <c r="P74" i="10"/>
  <c r="P74" i="20"/>
  <c r="M68" i="20"/>
  <c r="M26" i="20"/>
  <c r="O23" i="16"/>
  <c r="L13" i="16"/>
  <c r="O13" i="16" s="1"/>
  <c r="O26" i="15"/>
  <c r="L16" i="15"/>
  <c r="O16" i="15" s="1"/>
  <c r="O32" i="14"/>
  <c r="L30" i="14"/>
  <c r="O30" i="14" s="1"/>
  <c r="P22" i="11"/>
  <c r="M12" i="11"/>
  <c r="M20" i="11"/>
  <c r="P11" i="7"/>
  <c r="M9" i="7"/>
  <c r="P11" i="6"/>
  <c r="M9" i="6"/>
  <c r="P11" i="4"/>
  <c r="M9" i="4"/>
  <c r="P29" i="7"/>
  <c r="M28" i="7"/>
  <c r="P28" i="7" s="1"/>
  <c r="O24" i="7"/>
  <c r="L14" i="7"/>
  <c r="O14" i="7" s="1"/>
  <c r="O68" i="5"/>
  <c r="L66" i="5"/>
  <c r="O66" i="5" s="1"/>
  <c r="O34" i="3"/>
  <c r="O32" i="3"/>
  <c r="L30" i="3"/>
  <c r="P9" i="21"/>
  <c r="O34" i="21"/>
  <c r="O23" i="21"/>
  <c r="L13" i="21"/>
  <c r="O13" i="21" s="1"/>
  <c r="M28" i="21"/>
  <c r="P28" i="21" s="1"/>
  <c r="P49" i="21"/>
  <c r="M26" i="21"/>
  <c r="M43" i="21"/>
  <c r="L55" i="19"/>
  <c r="O57" i="19"/>
  <c r="O26" i="19"/>
  <c r="L16" i="19"/>
  <c r="O16" i="19" s="1"/>
  <c r="P273" i="19"/>
  <c r="M271" i="19"/>
  <c r="P271" i="19" s="1"/>
  <c r="N28" i="19"/>
  <c r="M26" i="18"/>
  <c r="M20" i="18" s="1"/>
  <c r="L11" i="18"/>
  <c r="O31" i="18"/>
  <c r="L29" i="18"/>
  <c r="O57" i="17"/>
  <c r="L22" i="17"/>
  <c r="L55" i="17"/>
  <c r="O640" i="16"/>
  <c r="L638" i="16"/>
  <c r="L66" i="17"/>
  <c r="O66" i="17" s="1"/>
  <c r="O640" i="15"/>
  <c r="L638" i="15"/>
  <c r="P68" i="17"/>
  <c r="M66" i="17"/>
  <c r="P66" i="17" s="1"/>
  <c r="O32" i="16"/>
  <c r="L30" i="16"/>
  <c r="O30" i="16" s="1"/>
  <c r="P22" i="15"/>
  <c r="M12" i="15"/>
  <c r="M9" i="17"/>
  <c r="P11" i="17"/>
  <c r="M28" i="15"/>
  <c r="P28" i="15" s="1"/>
  <c r="P29" i="15"/>
  <c r="P19" i="16"/>
  <c r="O122" i="15"/>
  <c r="L120" i="15"/>
  <c r="P29" i="14"/>
  <c r="M28" i="14"/>
  <c r="P28" i="14" s="1"/>
  <c r="P142" i="13"/>
  <c r="M140" i="13"/>
  <c r="P140" i="13" s="1"/>
  <c r="P29" i="13"/>
  <c r="M28" i="13"/>
  <c r="P28" i="13" s="1"/>
  <c r="O43" i="16"/>
  <c r="P30" i="11"/>
  <c r="M28" i="11"/>
  <c r="P28" i="11" s="1"/>
  <c r="O34" i="11"/>
  <c r="M9" i="14"/>
  <c r="P55" i="11"/>
  <c r="M53" i="11"/>
  <c r="P53" i="11" s="1"/>
  <c r="O43" i="11"/>
  <c r="O23" i="14"/>
  <c r="L13" i="14"/>
  <c r="O13" i="14" s="1"/>
  <c r="L329" i="9"/>
  <c r="O329" i="9" s="1"/>
  <c r="L66" i="14"/>
  <c r="P19" i="12"/>
  <c r="O23" i="8"/>
  <c r="L13" i="8"/>
  <c r="O13" i="8" s="1"/>
  <c r="N29" i="9"/>
  <c r="N28" i="9" s="1"/>
  <c r="N11" i="9"/>
  <c r="N9" i="9" s="1"/>
  <c r="O23" i="9"/>
  <c r="L13" i="9"/>
  <c r="O13" i="9" s="1"/>
  <c r="O26" i="9"/>
  <c r="L16" i="9"/>
  <c r="O16" i="9" s="1"/>
  <c r="P96" i="10"/>
  <c r="M94" i="10"/>
  <c r="P94" i="10" s="1"/>
  <c r="O32" i="8"/>
  <c r="L30" i="8"/>
  <c r="O30" i="8" s="1"/>
  <c r="P22" i="7"/>
  <c r="M12" i="7"/>
  <c r="M20" i="7"/>
  <c r="O16" i="14"/>
  <c r="O331" i="7"/>
  <c r="N20" i="6"/>
  <c r="N18" i="6" s="1"/>
  <c r="N12" i="6"/>
  <c r="N10" i="6" s="1"/>
  <c r="L9" i="8"/>
  <c r="L41" i="8"/>
  <c r="O43" i="8"/>
  <c r="P55" i="7"/>
  <c r="P55" i="6"/>
  <c r="L14" i="8"/>
  <c r="O14" i="8" s="1"/>
  <c r="O32" i="6"/>
  <c r="L30" i="6"/>
  <c r="O30" i="6" s="1"/>
  <c r="O120" i="5"/>
  <c r="L118" i="5"/>
  <c r="O120" i="10"/>
  <c r="P142" i="6"/>
  <c r="M140" i="6"/>
  <c r="M142" i="1"/>
  <c r="M43" i="5"/>
  <c r="O45" i="4"/>
  <c r="L43" i="4"/>
  <c r="L22" i="4"/>
  <c r="L45" i="1"/>
  <c r="O271" i="3"/>
  <c r="P250" i="2"/>
  <c r="L14" i="4"/>
  <c r="O14" i="4" s="1"/>
  <c r="O292" i="3"/>
  <c r="L290" i="3"/>
  <c r="O290" i="3" s="1"/>
  <c r="O32" i="2"/>
  <c r="L30" i="2"/>
  <c r="O30" i="2" s="1"/>
  <c r="P310" i="2"/>
  <c r="P331" i="6"/>
  <c r="M329" i="6"/>
  <c r="P329" i="6" s="1"/>
  <c r="O537" i="1"/>
  <c r="L34" i="1"/>
  <c r="M9" i="3"/>
  <c r="P11" i="3"/>
  <c r="N331" i="1"/>
  <c r="L290" i="16" l="1"/>
  <c r="O290" i="16" s="1"/>
  <c r="L310" i="4"/>
  <c r="O310" i="4" s="1"/>
  <c r="N8" i="4"/>
  <c r="O96" i="3"/>
  <c r="O312" i="15"/>
  <c r="L118" i="7"/>
  <c r="O118" i="7" s="1"/>
  <c r="O55" i="6"/>
  <c r="L220" i="19"/>
  <c r="O220" i="19" s="1"/>
  <c r="L636" i="8"/>
  <c r="O636" i="8" s="1"/>
  <c r="L636" i="19"/>
  <c r="O636" i="19" s="1"/>
  <c r="O292" i="21"/>
  <c r="L12" i="20"/>
  <c r="L10" i="20" s="1"/>
  <c r="O10" i="20" s="1"/>
  <c r="L20" i="20"/>
  <c r="O20" i="20" s="1"/>
  <c r="P41" i="10"/>
  <c r="L250" i="3"/>
  <c r="O250" i="3" s="1"/>
  <c r="L140" i="11"/>
  <c r="O140" i="11" s="1"/>
  <c r="L41" i="2"/>
  <c r="O41" i="2" s="1"/>
  <c r="O96" i="4"/>
  <c r="L310" i="16"/>
  <c r="O310" i="16" s="1"/>
  <c r="P43" i="14"/>
  <c r="O43" i="15"/>
  <c r="L271" i="8"/>
  <c r="O271" i="8" s="1"/>
  <c r="L250" i="10"/>
  <c r="O250" i="10" s="1"/>
  <c r="L290" i="15"/>
  <c r="O290" i="15" s="1"/>
  <c r="O312" i="21"/>
  <c r="L250" i="14"/>
  <c r="O250" i="14" s="1"/>
  <c r="L118" i="18"/>
  <c r="O118" i="18" s="1"/>
  <c r="L41" i="19"/>
  <c r="O41" i="19" s="1"/>
  <c r="L140" i="15"/>
  <c r="O140" i="15" s="1"/>
  <c r="O142" i="3"/>
  <c r="O43" i="7"/>
  <c r="O43" i="9"/>
  <c r="O331" i="8"/>
  <c r="L220" i="3"/>
  <c r="O220" i="3" s="1"/>
  <c r="L271" i="6"/>
  <c r="O271" i="6" s="1"/>
  <c r="L140" i="9"/>
  <c r="O140" i="9" s="1"/>
  <c r="N37" i="3"/>
  <c r="L290" i="14"/>
  <c r="O290" i="14" s="1"/>
  <c r="M329" i="19"/>
  <c r="P329" i="19" s="1"/>
  <c r="O250" i="15"/>
  <c r="P331" i="8"/>
  <c r="O222" i="8"/>
  <c r="O312" i="2"/>
  <c r="L310" i="14"/>
  <c r="O310" i="14" s="1"/>
  <c r="L12" i="3"/>
  <c r="L10" i="3" s="1"/>
  <c r="O252" i="21"/>
  <c r="O55" i="8"/>
  <c r="O14" i="19"/>
  <c r="L250" i="12"/>
  <c r="O250" i="12" s="1"/>
  <c r="L290" i="11"/>
  <c r="O290" i="11" s="1"/>
  <c r="L290" i="13"/>
  <c r="O290" i="13" s="1"/>
  <c r="O55" i="2"/>
  <c r="L250" i="6"/>
  <c r="O250" i="6" s="1"/>
  <c r="L94" i="15"/>
  <c r="O94" i="15" s="1"/>
  <c r="O120" i="4"/>
  <c r="L329" i="3"/>
  <c r="O329" i="3" s="1"/>
  <c r="L94" i="20"/>
  <c r="O94" i="20" s="1"/>
  <c r="N8" i="17"/>
  <c r="L310" i="20"/>
  <c r="O310" i="20" s="1"/>
  <c r="L20" i="5"/>
  <c r="L18" i="5" s="1"/>
  <c r="O18" i="5" s="1"/>
  <c r="L94" i="14"/>
  <c r="O94" i="14" s="1"/>
  <c r="L12" i="10"/>
  <c r="L10" i="10" s="1"/>
  <c r="O10" i="10" s="1"/>
  <c r="L636" i="14"/>
  <c r="O636" i="14" s="1"/>
  <c r="L250" i="16"/>
  <c r="O250" i="16" s="1"/>
  <c r="L53" i="11"/>
  <c r="O53" i="11" s="1"/>
  <c r="O142" i="10"/>
  <c r="O66" i="14"/>
  <c r="L636" i="13"/>
  <c r="O636" i="13" s="1"/>
  <c r="O222" i="5"/>
  <c r="L94" i="18"/>
  <c r="O94" i="18" s="1"/>
  <c r="O271" i="16"/>
  <c r="O68" i="3"/>
  <c r="L12" i="7"/>
  <c r="L10" i="7" s="1"/>
  <c r="O10" i="7" s="1"/>
  <c r="L118" i="13"/>
  <c r="O118" i="13" s="1"/>
  <c r="O68" i="6"/>
  <c r="L329" i="17"/>
  <c r="O329" i="17" s="1"/>
  <c r="L271" i="12"/>
  <c r="O271" i="12" s="1"/>
  <c r="L329" i="13"/>
  <c r="O329" i="13" s="1"/>
  <c r="L329" i="6"/>
  <c r="O329" i="6" s="1"/>
  <c r="N8" i="21"/>
  <c r="M329" i="17"/>
  <c r="P329" i="17" s="1"/>
  <c r="L66" i="7"/>
  <c r="O66" i="7" s="1"/>
  <c r="P222" i="1"/>
  <c r="L118" i="16"/>
  <c r="O118" i="16" s="1"/>
  <c r="L12" i="5"/>
  <c r="L10" i="5" s="1"/>
  <c r="O10" i="5" s="1"/>
  <c r="O68" i="15"/>
  <c r="L310" i="6"/>
  <c r="O310" i="6" s="1"/>
  <c r="L271" i="7"/>
  <c r="O271" i="7" s="1"/>
  <c r="L310" i="12"/>
  <c r="O310" i="12" s="1"/>
  <c r="L41" i="20"/>
  <c r="O41" i="20" s="1"/>
  <c r="L310" i="10"/>
  <c r="O310" i="10" s="1"/>
  <c r="L9" i="3"/>
  <c r="O9" i="3" s="1"/>
  <c r="O34" i="1"/>
  <c r="L41" i="21"/>
  <c r="O41" i="21" s="1"/>
  <c r="O41" i="7"/>
  <c r="L12" i="2"/>
  <c r="L10" i="2" s="1"/>
  <c r="O10" i="2" s="1"/>
  <c r="N37" i="8"/>
  <c r="O120" i="11"/>
  <c r="L329" i="11"/>
  <c r="O329" i="11" s="1"/>
  <c r="L12" i="12"/>
  <c r="L10" i="12" s="1"/>
  <c r="O10" i="12" s="1"/>
  <c r="L290" i="19"/>
  <c r="O290" i="19" s="1"/>
  <c r="N8" i="2"/>
  <c r="L118" i="8"/>
  <c r="O118" i="8" s="1"/>
  <c r="N37" i="15"/>
  <c r="L66" i="12"/>
  <c r="O66" i="12" s="1"/>
  <c r="L329" i="19"/>
  <c r="O329" i="19" s="1"/>
  <c r="O273" i="13"/>
  <c r="N37" i="14"/>
  <c r="N37" i="19"/>
  <c r="N8" i="18"/>
  <c r="L290" i="8"/>
  <c r="O290" i="8" s="1"/>
  <c r="N12" i="1"/>
  <c r="N10" i="1" s="1"/>
  <c r="L94" i="12"/>
  <c r="O94" i="12" s="1"/>
  <c r="O22" i="2"/>
  <c r="N8" i="19"/>
  <c r="L12" i="19"/>
  <c r="L10" i="19" s="1"/>
  <c r="L118" i="6"/>
  <c r="O118" i="6" s="1"/>
  <c r="O120" i="6"/>
  <c r="O222" i="4"/>
  <c r="L220" i="4"/>
  <c r="O220" i="4" s="1"/>
  <c r="M20" i="3"/>
  <c r="P20" i="3" s="1"/>
  <c r="O22" i="3"/>
  <c r="L66" i="4"/>
  <c r="O66" i="4" s="1"/>
  <c r="M37" i="12"/>
  <c r="P26" i="19"/>
  <c r="L20" i="10"/>
  <c r="O20" i="10" s="1"/>
  <c r="L20" i="12"/>
  <c r="O20" i="12" s="1"/>
  <c r="O220" i="2"/>
  <c r="M16" i="3"/>
  <c r="P16" i="3" s="1"/>
  <c r="L53" i="5"/>
  <c r="O53" i="5" s="1"/>
  <c r="L636" i="9"/>
  <c r="O636" i="9" s="1"/>
  <c r="O120" i="21"/>
  <c r="L41" i="10"/>
  <c r="O41" i="10" s="1"/>
  <c r="N118" i="1"/>
  <c r="O222" i="17"/>
  <c r="L20" i="7"/>
  <c r="O20" i="7" s="1"/>
  <c r="L66" i="18"/>
  <c r="O66" i="18" s="1"/>
  <c r="P140" i="20"/>
  <c r="O252" i="19"/>
  <c r="P312" i="1"/>
  <c r="P26" i="14"/>
  <c r="O222" i="18"/>
  <c r="M20" i="14"/>
  <c r="P20" i="14" s="1"/>
  <c r="L290" i="18"/>
  <c r="O290" i="18" s="1"/>
  <c r="P273" i="1"/>
  <c r="L312" i="1"/>
  <c r="O312" i="1" s="1"/>
  <c r="M20" i="17"/>
  <c r="M18" i="17" s="1"/>
  <c r="P18" i="17" s="1"/>
  <c r="L140" i="5"/>
  <c r="O140" i="5" s="1"/>
  <c r="L636" i="12"/>
  <c r="O636" i="12" s="1"/>
  <c r="N271" i="1"/>
  <c r="P252" i="1"/>
  <c r="L220" i="13"/>
  <c r="O220" i="13" s="1"/>
  <c r="L9" i="14"/>
  <c r="O9" i="14" s="1"/>
  <c r="M16" i="19"/>
  <c r="P16" i="19" s="1"/>
  <c r="N37" i="16"/>
  <c r="L66" i="2"/>
  <c r="O66" i="2" s="1"/>
  <c r="M94" i="17"/>
  <c r="P94" i="17" s="1"/>
  <c r="N220" i="1"/>
  <c r="L273" i="1"/>
  <c r="O273" i="1" s="1"/>
  <c r="N66" i="1"/>
  <c r="L140" i="2"/>
  <c r="O140" i="2" s="1"/>
  <c r="N11" i="1"/>
  <c r="N9" i="1" s="1"/>
  <c r="L271" i="21"/>
  <c r="O271" i="21" s="1"/>
  <c r="L140" i="16"/>
  <c r="O140" i="16" s="1"/>
  <c r="L222" i="1"/>
  <c r="O222" i="1" s="1"/>
  <c r="N8" i="20"/>
  <c r="L220" i="11"/>
  <c r="O220" i="11" s="1"/>
  <c r="L12" i="15"/>
  <c r="O12" i="15" s="1"/>
  <c r="P118" i="5"/>
  <c r="L329" i="16"/>
  <c r="O329" i="16" s="1"/>
  <c r="N8" i="6"/>
  <c r="N37" i="12"/>
  <c r="O638" i="5"/>
  <c r="N37" i="13"/>
  <c r="L220" i="9"/>
  <c r="O220" i="9" s="1"/>
  <c r="O273" i="5"/>
  <c r="L271" i="5"/>
  <c r="O271" i="5" s="1"/>
  <c r="M37" i="4"/>
  <c r="N37" i="5"/>
  <c r="N37" i="20"/>
  <c r="O250" i="5"/>
  <c r="O252" i="2"/>
  <c r="N8" i="13"/>
  <c r="O222" i="15"/>
  <c r="O273" i="11"/>
  <c r="L290" i="7"/>
  <c r="O290" i="7" s="1"/>
  <c r="O312" i="17"/>
  <c r="L310" i="17"/>
  <c r="O310" i="17" s="1"/>
  <c r="L271" i="2"/>
  <c r="O271" i="2" s="1"/>
  <c r="O273" i="2"/>
  <c r="L28" i="19"/>
  <c r="O28" i="19" s="1"/>
  <c r="N8" i="7"/>
  <c r="N310" i="1"/>
  <c r="L94" i="2"/>
  <c r="O94" i="2" s="1"/>
  <c r="L252" i="1"/>
  <c r="O252" i="1" s="1"/>
  <c r="O273" i="18"/>
  <c r="L271" i="18"/>
  <c r="O271" i="18" s="1"/>
  <c r="N8" i="9"/>
  <c r="O22" i="15"/>
  <c r="O22" i="19"/>
  <c r="L53" i="14"/>
  <c r="O53" i="14" s="1"/>
  <c r="O53" i="20"/>
  <c r="L292" i="1"/>
  <c r="O292" i="1" s="1"/>
  <c r="P53" i="18"/>
  <c r="M290" i="1"/>
  <c r="P290" i="1" s="1"/>
  <c r="L290" i="5"/>
  <c r="O290" i="5" s="1"/>
  <c r="O118" i="5"/>
  <c r="N8" i="10"/>
  <c r="O41" i="12"/>
  <c r="P142" i="1"/>
  <c r="O53" i="18"/>
  <c r="N20" i="1"/>
  <c r="N18" i="1" s="1"/>
  <c r="O14" i="18"/>
  <c r="N8" i="11"/>
  <c r="P140" i="12"/>
  <c r="O68" i="19"/>
  <c r="L66" i="19"/>
  <c r="O66" i="19" s="1"/>
  <c r="L68" i="1"/>
  <c r="O68" i="1" s="1"/>
  <c r="O22" i="6"/>
  <c r="L20" i="6"/>
  <c r="O20" i="6" s="1"/>
  <c r="P292" i="1"/>
  <c r="P94" i="21"/>
  <c r="N8" i="3"/>
  <c r="P26" i="17"/>
  <c r="O120" i="3"/>
  <c r="L118" i="3"/>
  <c r="O118" i="3" s="1"/>
  <c r="O96" i="5"/>
  <c r="P140" i="21"/>
  <c r="O68" i="21"/>
  <c r="L66" i="21"/>
  <c r="O66" i="21" s="1"/>
  <c r="O312" i="13"/>
  <c r="L310" i="13"/>
  <c r="O310" i="13" s="1"/>
  <c r="P18" i="12"/>
  <c r="L120" i="1"/>
  <c r="O120" i="1" s="1"/>
  <c r="N8" i="14"/>
  <c r="M310" i="1"/>
  <c r="P68" i="3"/>
  <c r="M66" i="3"/>
  <c r="P66" i="3" s="1"/>
  <c r="L331" i="1"/>
  <c r="O331" i="1" s="1"/>
  <c r="O312" i="9"/>
  <c r="L310" i="9"/>
  <c r="O310" i="9" s="1"/>
  <c r="L53" i="10"/>
  <c r="O53" i="10" s="1"/>
  <c r="O55" i="10"/>
  <c r="O252" i="11"/>
  <c r="L250" i="11"/>
  <c r="O250" i="11" s="1"/>
  <c r="L53" i="7"/>
  <c r="O53" i="7" s="1"/>
  <c r="M96" i="1"/>
  <c r="P96" i="1" s="1"/>
  <c r="N37" i="21"/>
  <c r="O252" i="18"/>
  <c r="L250" i="18"/>
  <c r="O250" i="18" s="1"/>
  <c r="O292" i="4"/>
  <c r="L290" i="4"/>
  <c r="O290" i="4" s="1"/>
  <c r="L329" i="5"/>
  <c r="O329" i="5" s="1"/>
  <c r="O331" i="5"/>
  <c r="P20" i="16"/>
  <c r="M37" i="14"/>
  <c r="P68" i="18"/>
  <c r="M66" i="18"/>
  <c r="P66" i="18" s="1"/>
  <c r="L140" i="4"/>
  <c r="O140" i="4" s="1"/>
  <c r="O142" i="4"/>
  <c r="L329" i="21"/>
  <c r="O329" i="21" s="1"/>
  <c r="O331" i="21"/>
  <c r="M250" i="1"/>
  <c r="P20" i="11"/>
  <c r="P120" i="1"/>
  <c r="L20" i="13"/>
  <c r="L18" i="13" s="1"/>
  <c r="O18" i="13" s="1"/>
  <c r="L142" i="1"/>
  <c r="O142" i="1" s="1"/>
  <c r="O331" i="14"/>
  <c r="L329" i="20"/>
  <c r="O329" i="20" s="1"/>
  <c r="O331" i="20"/>
  <c r="O273" i="19"/>
  <c r="L271" i="19"/>
  <c r="O271" i="19" s="1"/>
  <c r="O30" i="4"/>
  <c r="N28" i="4"/>
  <c r="P18" i="16"/>
  <c r="L12" i="13"/>
  <c r="O12" i="13" s="1"/>
  <c r="O142" i="14"/>
  <c r="L140" i="14"/>
  <c r="O140" i="14" s="1"/>
  <c r="N8" i="8"/>
  <c r="O638" i="4"/>
  <c r="L636" i="4"/>
  <c r="O636" i="4" s="1"/>
  <c r="O11" i="19"/>
  <c r="L9" i="19"/>
  <c r="O9" i="19" s="1"/>
  <c r="O312" i="7"/>
  <c r="L310" i="7"/>
  <c r="O310" i="7" s="1"/>
  <c r="N37" i="11"/>
  <c r="P20" i="18"/>
  <c r="M18" i="18"/>
  <c r="P18" i="18" s="1"/>
  <c r="P20" i="9"/>
  <c r="M18" i="9"/>
  <c r="P18" i="9" s="1"/>
  <c r="P20" i="10"/>
  <c r="M18" i="10"/>
  <c r="P18" i="10" s="1"/>
  <c r="O22" i="4"/>
  <c r="L12" i="4"/>
  <c r="L20" i="4"/>
  <c r="O31" i="1"/>
  <c r="L29" i="1"/>
  <c r="O66" i="3"/>
  <c r="O43" i="4"/>
  <c r="L41" i="4"/>
  <c r="O9" i="8"/>
  <c r="L28" i="8"/>
  <c r="O28" i="8" s="1"/>
  <c r="P12" i="15"/>
  <c r="M271" i="1"/>
  <c r="M118" i="1"/>
  <c r="L28" i="9"/>
  <c r="O28" i="9" s="1"/>
  <c r="O41" i="15"/>
  <c r="O9" i="15"/>
  <c r="O22" i="18"/>
  <c r="L12" i="18"/>
  <c r="L20" i="18"/>
  <c r="O22" i="21"/>
  <c r="L12" i="21"/>
  <c r="L20" i="21"/>
  <c r="P26" i="2"/>
  <c r="M16" i="2"/>
  <c r="P16" i="2" s="1"/>
  <c r="M37" i="10"/>
  <c r="P37" i="10" s="1"/>
  <c r="M18" i="11"/>
  <c r="P18" i="11" s="1"/>
  <c r="O66" i="9"/>
  <c r="P9" i="8"/>
  <c r="O53" i="13"/>
  <c r="N8" i="15"/>
  <c r="L28" i="17"/>
  <c r="O28" i="17" s="1"/>
  <c r="O29" i="17"/>
  <c r="O11" i="21"/>
  <c r="L9" i="21"/>
  <c r="P12" i="2"/>
  <c r="O57" i="1"/>
  <c r="L55" i="1"/>
  <c r="P20" i="4"/>
  <c r="M18" i="4"/>
  <c r="P18" i="4" s="1"/>
  <c r="P12" i="6"/>
  <c r="O11" i="10"/>
  <c r="L9" i="10"/>
  <c r="P12" i="10"/>
  <c r="P53" i="13"/>
  <c r="P26" i="15"/>
  <c r="M16" i="15"/>
  <c r="P16" i="15" s="1"/>
  <c r="M220" i="1"/>
  <c r="O29" i="6"/>
  <c r="L28" i="6"/>
  <c r="O28" i="6" s="1"/>
  <c r="P12" i="7"/>
  <c r="M10" i="7"/>
  <c r="P10" i="7" s="1"/>
  <c r="P9" i="3"/>
  <c r="P9" i="17"/>
  <c r="O29" i="18"/>
  <c r="L28" i="18"/>
  <c r="O28" i="18" s="1"/>
  <c r="P68" i="20"/>
  <c r="M66" i="20"/>
  <c r="O55" i="17"/>
  <c r="L53" i="17"/>
  <c r="O11" i="18"/>
  <c r="L9" i="18"/>
  <c r="O30" i="3"/>
  <c r="L28" i="3"/>
  <c r="O28" i="3" s="1"/>
  <c r="P9" i="4"/>
  <c r="O11" i="7"/>
  <c r="L9" i="7"/>
  <c r="O22" i="8"/>
  <c r="L12" i="8"/>
  <c r="L20" i="8"/>
  <c r="O43" i="18"/>
  <c r="L41" i="18"/>
  <c r="P12" i="21"/>
  <c r="P331" i="11"/>
  <c r="M329" i="11"/>
  <c r="P329" i="11" s="1"/>
  <c r="O11" i="11"/>
  <c r="L9" i="11"/>
  <c r="O19" i="1"/>
  <c r="P12" i="3"/>
  <c r="P331" i="18"/>
  <c r="M329" i="18"/>
  <c r="P329" i="18" s="1"/>
  <c r="O29" i="21"/>
  <c r="L28" i="21"/>
  <c r="O28" i="21" s="1"/>
  <c r="O638" i="21"/>
  <c r="L636" i="21"/>
  <c r="O636" i="21" s="1"/>
  <c r="P12" i="5"/>
  <c r="O55" i="16"/>
  <c r="L53" i="16"/>
  <c r="P12" i="4"/>
  <c r="M10" i="4"/>
  <c r="P10" i="4" s="1"/>
  <c r="M26" i="1"/>
  <c r="M20" i="1" s="1"/>
  <c r="M43" i="1"/>
  <c r="P49" i="1"/>
  <c r="O12" i="6"/>
  <c r="L10" i="6"/>
  <c r="O10" i="6" s="1"/>
  <c r="N250" i="1"/>
  <c r="O29" i="10"/>
  <c r="L28" i="10"/>
  <c r="O28" i="10" s="1"/>
  <c r="P20" i="13"/>
  <c r="M18" i="13"/>
  <c r="P18" i="13" s="1"/>
  <c r="O29" i="13"/>
  <c r="L28" i="13"/>
  <c r="O28" i="13" s="1"/>
  <c r="P9" i="12"/>
  <c r="P26" i="20"/>
  <c r="M16" i="20"/>
  <c r="P16" i="20" s="1"/>
  <c r="P140" i="6"/>
  <c r="M140" i="1"/>
  <c r="P9" i="7"/>
  <c r="O29" i="7"/>
  <c r="L28" i="7"/>
  <c r="O28" i="7" s="1"/>
  <c r="P43" i="5"/>
  <c r="M41" i="5"/>
  <c r="P20" i="7"/>
  <c r="M18" i="7"/>
  <c r="P18" i="7" s="1"/>
  <c r="P9" i="14"/>
  <c r="P20" i="15"/>
  <c r="M18" i="15"/>
  <c r="P18" i="15" s="1"/>
  <c r="O638" i="15"/>
  <c r="L636" i="15"/>
  <c r="O636" i="15" s="1"/>
  <c r="O22" i="17"/>
  <c r="L12" i="17"/>
  <c r="L20" i="17"/>
  <c r="P26" i="18"/>
  <c r="M16" i="18"/>
  <c r="P16" i="18" s="1"/>
  <c r="P43" i="21"/>
  <c r="M41" i="21"/>
  <c r="P12" i="11"/>
  <c r="M10" i="11"/>
  <c r="P10" i="11" s="1"/>
  <c r="O11" i="20"/>
  <c r="L9" i="20"/>
  <c r="O22" i="9"/>
  <c r="L12" i="9"/>
  <c r="L20" i="9"/>
  <c r="P9" i="11"/>
  <c r="O41" i="13"/>
  <c r="P12" i="17"/>
  <c r="M10" i="17"/>
  <c r="P10" i="17" s="1"/>
  <c r="O96" i="11"/>
  <c r="L94" i="11"/>
  <c r="L28" i="11"/>
  <c r="O28" i="11" s="1"/>
  <c r="O29" i="11"/>
  <c r="L53" i="21"/>
  <c r="O53" i="21" s="1"/>
  <c r="O55" i="21"/>
  <c r="L11" i="1"/>
  <c r="O20" i="2"/>
  <c r="L18" i="2"/>
  <c r="O18" i="2" s="1"/>
  <c r="O68" i="11"/>
  <c r="L66" i="11"/>
  <c r="L28" i="14"/>
  <c r="O28" i="14" s="1"/>
  <c r="P96" i="7"/>
  <c r="M94" i="7"/>
  <c r="N37" i="6"/>
  <c r="P41" i="6"/>
  <c r="N8" i="16"/>
  <c r="O20" i="3"/>
  <c r="L18" i="3"/>
  <c r="O18" i="3" s="1"/>
  <c r="O32" i="1"/>
  <c r="L30" i="1"/>
  <c r="O30" i="1" s="1"/>
  <c r="O22" i="16"/>
  <c r="L12" i="16"/>
  <c r="L20" i="16"/>
  <c r="L16" i="1"/>
  <c r="O16" i="1" s="1"/>
  <c r="O26" i="1"/>
  <c r="P26" i="6"/>
  <c r="M16" i="6"/>
  <c r="P16" i="6" s="1"/>
  <c r="L96" i="1"/>
  <c r="O96" i="1" s="1"/>
  <c r="P26" i="5"/>
  <c r="M16" i="5"/>
  <c r="M20" i="5"/>
  <c r="P12" i="8"/>
  <c r="M10" i="8"/>
  <c r="P10" i="8" s="1"/>
  <c r="O68" i="13"/>
  <c r="L66" i="13"/>
  <c r="O66" i="13" s="1"/>
  <c r="P96" i="9"/>
  <c r="M94" i="9"/>
  <c r="P94" i="9" s="1"/>
  <c r="P12" i="13"/>
  <c r="P26" i="13"/>
  <c r="M16" i="13"/>
  <c r="P16" i="13" s="1"/>
  <c r="P12" i="18"/>
  <c r="N8" i="12"/>
  <c r="N140" i="1"/>
  <c r="O11" i="6"/>
  <c r="L9" i="6"/>
  <c r="O638" i="11"/>
  <c r="L636" i="11"/>
  <c r="O636" i="11" s="1"/>
  <c r="N37" i="2"/>
  <c r="O41" i="8"/>
  <c r="O55" i="19"/>
  <c r="L53" i="19"/>
  <c r="P26" i="21"/>
  <c r="M16" i="21"/>
  <c r="P16" i="21" s="1"/>
  <c r="P9" i="6"/>
  <c r="L28" i="20"/>
  <c r="O28" i="20" s="1"/>
  <c r="O29" i="20"/>
  <c r="O29" i="2"/>
  <c r="L28" i="2"/>
  <c r="O28" i="2" s="1"/>
  <c r="P68" i="9"/>
  <c r="M66" i="9"/>
  <c r="M68" i="1"/>
  <c r="P68" i="1" s="1"/>
  <c r="P41" i="18"/>
  <c r="M20" i="21"/>
  <c r="O638" i="7"/>
  <c r="L636" i="7"/>
  <c r="O636" i="7" s="1"/>
  <c r="M20" i="20"/>
  <c r="O22" i="11"/>
  <c r="L12" i="11"/>
  <c r="L20" i="11"/>
  <c r="P43" i="13"/>
  <c r="M41" i="13"/>
  <c r="P12" i="19"/>
  <c r="O29" i="4"/>
  <c r="L28" i="4"/>
  <c r="O11" i="12"/>
  <c r="L9" i="12"/>
  <c r="O120" i="9"/>
  <c r="L118" i="9"/>
  <c r="O118" i="9" s="1"/>
  <c r="P22" i="1"/>
  <c r="M12" i="1"/>
  <c r="O638" i="2"/>
  <c r="L636" i="2"/>
  <c r="O636" i="2" s="1"/>
  <c r="O11" i="13"/>
  <c r="L9" i="13"/>
  <c r="O638" i="20"/>
  <c r="L636" i="20"/>
  <c r="O636" i="20" s="1"/>
  <c r="P96" i="6"/>
  <c r="M94" i="6"/>
  <c r="P12" i="14"/>
  <c r="M10" i="14"/>
  <c r="P10" i="14" s="1"/>
  <c r="P9" i="9"/>
  <c r="P140" i="17"/>
  <c r="P20" i="12"/>
  <c r="O20" i="19"/>
  <c r="L18" i="19"/>
  <c r="O18" i="19" s="1"/>
  <c r="O45" i="1"/>
  <c r="L43" i="1"/>
  <c r="L22" i="1"/>
  <c r="P26" i="10"/>
  <c r="M16" i="10"/>
  <c r="P16" i="10" s="1"/>
  <c r="O68" i="20"/>
  <c r="L66" i="20"/>
  <c r="O66" i="20" s="1"/>
  <c r="O11" i="16"/>
  <c r="L9" i="16"/>
  <c r="O22" i="14"/>
  <c r="L12" i="14"/>
  <c r="L20" i="14"/>
  <c r="P12" i="20"/>
  <c r="O638" i="10"/>
  <c r="L636" i="10"/>
  <c r="O636" i="10" s="1"/>
  <c r="O20" i="15"/>
  <c r="L18" i="15"/>
  <c r="O18" i="15" s="1"/>
  <c r="P20" i="19"/>
  <c r="M18" i="19"/>
  <c r="P18" i="19" s="1"/>
  <c r="L28" i="12"/>
  <c r="O28" i="12" s="1"/>
  <c r="O29" i="12"/>
  <c r="N94" i="1"/>
  <c r="N37" i="4"/>
  <c r="O33" i="1"/>
  <c r="L13" i="1"/>
  <c r="O13" i="1" s="1"/>
  <c r="O638" i="3"/>
  <c r="L636" i="3"/>
  <c r="O636" i="3" s="1"/>
  <c r="O29" i="5"/>
  <c r="L28" i="5"/>
  <c r="O28" i="5" s="1"/>
  <c r="P20" i="8"/>
  <c r="M18" i="8"/>
  <c r="P18" i="8" s="1"/>
  <c r="P96" i="15"/>
  <c r="M94" i="15"/>
  <c r="P41" i="16"/>
  <c r="M37" i="16"/>
  <c r="L28" i="15"/>
  <c r="O28" i="15" s="1"/>
  <c r="P12" i="16"/>
  <c r="M10" i="16"/>
  <c r="P10" i="16" s="1"/>
  <c r="O638" i="18"/>
  <c r="L636" i="18"/>
  <c r="O636" i="18" s="1"/>
  <c r="O640" i="1"/>
  <c r="L638" i="1"/>
  <c r="O68" i="8"/>
  <c r="L66" i="8"/>
  <c r="O66" i="8" s="1"/>
  <c r="P96" i="13"/>
  <c r="M94" i="13"/>
  <c r="P94" i="13" s="1"/>
  <c r="P9" i="18"/>
  <c r="P12" i="12"/>
  <c r="M10" i="12"/>
  <c r="P10" i="12" s="1"/>
  <c r="N37" i="17"/>
  <c r="N28" i="1"/>
  <c r="O120" i="15"/>
  <c r="L118" i="15"/>
  <c r="O118" i="15" s="1"/>
  <c r="O638" i="16"/>
  <c r="L636" i="16"/>
  <c r="O636" i="16" s="1"/>
  <c r="O11" i="2"/>
  <c r="L9" i="2"/>
  <c r="P9" i="10"/>
  <c r="L28" i="16"/>
  <c r="O28" i="16" s="1"/>
  <c r="O29" i="16"/>
  <c r="N37" i="7"/>
  <c r="P41" i="7"/>
  <c r="O43" i="14"/>
  <c r="L41" i="14"/>
  <c r="P9" i="16"/>
  <c r="L9" i="5"/>
  <c r="O11" i="5"/>
  <c r="P331" i="2"/>
  <c r="M329" i="2"/>
  <c r="M331" i="1"/>
  <c r="P331" i="1" s="1"/>
  <c r="P26" i="9"/>
  <c r="M16" i="9"/>
  <c r="P16" i="9" s="1"/>
  <c r="O11" i="17"/>
  <c r="L9" i="17"/>
  <c r="P20" i="2"/>
  <c r="M18" i="2"/>
  <c r="P18" i="2" s="1"/>
  <c r="O11" i="4"/>
  <c r="L9" i="4"/>
  <c r="P12" i="9"/>
  <c r="P9" i="20"/>
  <c r="P20" i="6"/>
  <c r="M18" i="6"/>
  <c r="P18" i="6" s="1"/>
  <c r="P53" i="8"/>
  <c r="M37" i="8"/>
  <c r="L14" i="1"/>
  <c r="O14" i="1" s="1"/>
  <c r="M10" i="2" l="1"/>
  <c r="M8" i="2" s="1"/>
  <c r="P8" i="2" s="1"/>
  <c r="O12" i="12"/>
  <c r="O12" i="20"/>
  <c r="L18" i="20"/>
  <c r="O18" i="20" s="1"/>
  <c r="P37" i="14"/>
  <c r="O12" i="7"/>
  <c r="O12" i="2"/>
  <c r="O12" i="5"/>
  <c r="O20" i="5"/>
  <c r="O12" i="3"/>
  <c r="O12" i="10"/>
  <c r="M37" i="19"/>
  <c r="P37" i="19" s="1"/>
  <c r="O12" i="19"/>
  <c r="N8" i="1"/>
  <c r="M37" i="17"/>
  <c r="P37" i="17" s="1"/>
  <c r="L18" i="7"/>
  <c r="O18" i="7" s="1"/>
  <c r="L18" i="10"/>
  <c r="O18" i="10" s="1"/>
  <c r="P37" i="8"/>
  <c r="L37" i="12"/>
  <c r="O37" i="12" s="1"/>
  <c r="M10" i="19"/>
  <c r="P10" i="19" s="1"/>
  <c r="P220" i="1"/>
  <c r="P118" i="1"/>
  <c r="P37" i="12"/>
  <c r="L37" i="6"/>
  <c r="O37" i="6" s="1"/>
  <c r="M18" i="14"/>
  <c r="P18" i="14" s="1"/>
  <c r="M18" i="3"/>
  <c r="P18" i="3" s="1"/>
  <c r="P271" i="1"/>
  <c r="L18" i="12"/>
  <c r="O18" i="12" s="1"/>
  <c r="P20" i="17"/>
  <c r="L290" i="1"/>
  <c r="O290" i="1" s="1"/>
  <c r="M10" i="3"/>
  <c r="P10" i="3" s="1"/>
  <c r="P250" i="1"/>
  <c r="L10" i="15"/>
  <c r="O10" i="15" s="1"/>
  <c r="L37" i="2"/>
  <c r="O37" i="2" s="1"/>
  <c r="P37" i="4"/>
  <c r="L220" i="1"/>
  <c r="O220" i="1" s="1"/>
  <c r="P37" i="16"/>
  <c r="M8" i="11"/>
  <c r="P8" i="11" s="1"/>
  <c r="P310" i="1"/>
  <c r="M37" i="18"/>
  <c r="P37" i="18" s="1"/>
  <c r="M10" i="20"/>
  <c r="P10" i="20" s="1"/>
  <c r="L310" i="1"/>
  <c r="O310" i="1" s="1"/>
  <c r="O20" i="13"/>
  <c r="L18" i="6"/>
  <c r="O18" i="6" s="1"/>
  <c r="L10" i="13"/>
  <c r="O10" i="13" s="1"/>
  <c r="L250" i="1"/>
  <c r="O250" i="1" s="1"/>
  <c r="M10" i="9"/>
  <c r="P10" i="9" s="1"/>
  <c r="L37" i="5"/>
  <c r="O37" i="5" s="1"/>
  <c r="O28" i="4"/>
  <c r="M10" i="18"/>
  <c r="P10" i="18" s="1"/>
  <c r="L37" i="10"/>
  <c r="O37" i="10" s="1"/>
  <c r="L37" i="3"/>
  <c r="O37" i="3" s="1"/>
  <c r="L140" i="1"/>
  <c r="O140" i="1" s="1"/>
  <c r="M37" i="11"/>
  <c r="P37" i="11" s="1"/>
  <c r="P140" i="1"/>
  <c r="M37" i="3"/>
  <c r="P37" i="3" s="1"/>
  <c r="L329" i="1"/>
  <c r="O329" i="1" s="1"/>
  <c r="M8" i="7"/>
  <c r="P8" i="7" s="1"/>
  <c r="M94" i="1"/>
  <c r="P94" i="1" s="1"/>
  <c r="N37" i="1"/>
  <c r="L37" i="7"/>
  <c r="O37" i="7" s="1"/>
  <c r="L37" i="20"/>
  <c r="O37" i="20" s="1"/>
  <c r="M8" i="16"/>
  <c r="P8" i="16" s="1"/>
  <c r="L271" i="1"/>
  <c r="O271" i="1" s="1"/>
  <c r="O9" i="4"/>
  <c r="O9" i="2"/>
  <c r="L8" i="2"/>
  <c r="O8" i="2" s="1"/>
  <c r="P94" i="15"/>
  <c r="M37" i="15"/>
  <c r="P37" i="15" s="1"/>
  <c r="L37" i="8"/>
  <c r="O37" i="8" s="1"/>
  <c r="O9" i="6"/>
  <c r="L8" i="6"/>
  <c r="O8" i="6" s="1"/>
  <c r="P20" i="5"/>
  <c r="M18" i="5"/>
  <c r="P18" i="5" s="1"/>
  <c r="P94" i="7"/>
  <c r="M37" i="7"/>
  <c r="P37" i="7" s="1"/>
  <c r="P41" i="21"/>
  <c r="M37" i="21"/>
  <c r="P37" i="21" s="1"/>
  <c r="O20" i="8"/>
  <c r="L18" i="8"/>
  <c r="O18" i="8" s="1"/>
  <c r="P66" i="20"/>
  <c r="M37" i="20"/>
  <c r="P37" i="20" s="1"/>
  <c r="M8" i="17"/>
  <c r="P8" i="17" s="1"/>
  <c r="M10" i="10"/>
  <c r="P10" i="2"/>
  <c r="L66" i="1"/>
  <c r="O66" i="1" s="1"/>
  <c r="O9" i="5"/>
  <c r="L8" i="5"/>
  <c r="O8" i="5" s="1"/>
  <c r="P16" i="5"/>
  <c r="M10" i="5"/>
  <c r="O53" i="16"/>
  <c r="L37" i="16"/>
  <c r="O37" i="16" s="1"/>
  <c r="O12" i="8"/>
  <c r="L10" i="8"/>
  <c r="M8" i="4"/>
  <c r="P8" i="4" s="1"/>
  <c r="O9" i="18"/>
  <c r="L37" i="21"/>
  <c r="O37" i="21" s="1"/>
  <c r="O29" i="1"/>
  <c r="L28" i="1"/>
  <c r="O28" i="1" s="1"/>
  <c r="O10" i="19"/>
  <c r="L8" i="19"/>
  <c r="O8" i="19" s="1"/>
  <c r="L18" i="14"/>
  <c r="O18" i="14" s="1"/>
  <c r="O20" i="14"/>
  <c r="O22" i="1"/>
  <c r="L12" i="1"/>
  <c r="L20" i="1"/>
  <c r="P20" i="21"/>
  <c r="M18" i="21"/>
  <c r="P18" i="21" s="1"/>
  <c r="O53" i="19"/>
  <c r="L37" i="19"/>
  <c r="O37" i="19" s="1"/>
  <c r="O20" i="16"/>
  <c r="L18" i="16"/>
  <c r="O18" i="16" s="1"/>
  <c r="L8" i="20"/>
  <c r="O8" i="20" s="1"/>
  <c r="O9" i="20"/>
  <c r="M10" i="21"/>
  <c r="O9" i="10"/>
  <c r="L8" i="10"/>
  <c r="O8" i="10" s="1"/>
  <c r="O9" i="21"/>
  <c r="L37" i="15"/>
  <c r="O37" i="15" s="1"/>
  <c r="O9" i="17"/>
  <c r="O638" i="1"/>
  <c r="L636" i="1"/>
  <c r="O636" i="1" s="1"/>
  <c r="O12" i="14"/>
  <c r="L10" i="14"/>
  <c r="O43" i="1"/>
  <c r="L41" i="1"/>
  <c r="O9" i="13"/>
  <c r="O10" i="3"/>
  <c r="L8" i="3"/>
  <c r="O8" i="3" s="1"/>
  <c r="O20" i="11"/>
  <c r="L18" i="11"/>
  <c r="O18" i="11" s="1"/>
  <c r="O12" i="16"/>
  <c r="L10" i="16"/>
  <c r="O10" i="16" s="1"/>
  <c r="O94" i="11"/>
  <c r="L94" i="1"/>
  <c r="O94" i="1" s="1"/>
  <c r="O20" i="9"/>
  <c r="L18" i="9"/>
  <c r="O18" i="9" s="1"/>
  <c r="M37" i="5"/>
  <c r="P37" i="5" s="1"/>
  <c r="P41" i="5"/>
  <c r="M8" i="12"/>
  <c r="P8" i="12" s="1"/>
  <c r="P43" i="1"/>
  <c r="M41" i="1"/>
  <c r="O9" i="11"/>
  <c r="O9" i="7"/>
  <c r="L8" i="7"/>
  <c r="O8" i="7" s="1"/>
  <c r="O53" i="17"/>
  <c r="L37" i="17"/>
  <c r="O37" i="17" s="1"/>
  <c r="M8" i="8"/>
  <c r="P8" i="8" s="1"/>
  <c r="O20" i="18"/>
  <c r="L18" i="18"/>
  <c r="O18" i="18" s="1"/>
  <c r="L118" i="1"/>
  <c r="O118" i="1" s="1"/>
  <c r="L37" i="4"/>
  <c r="O37" i="4" s="1"/>
  <c r="O41" i="4"/>
  <c r="O20" i="4"/>
  <c r="L18" i="4"/>
  <c r="O18" i="4" s="1"/>
  <c r="P329" i="2"/>
  <c r="M329" i="1"/>
  <c r="P329" i="1" s="1"/>
  <c r="M37" i="2"/>
  <c r="P37" i="2" s="1"/>
  <c r="L37" i="14"/>
  <c r="O37" i="14" s="1"/>
  <c r="O41" i="14"/>
  <c r="P20" i="1"/>
  <c r="M18" i="1"/>
  <c r="P18" i="1" s="1"/>
  <c r="O12" i="11"/>
  <c r="L10" i="11"/>
  <c r="O10" i="11" s="1"/>
  <c r="P66" i="9"/>
  <c r="M66" i="1"/>
  <c r="P66" i="1" s="1"/>
  <c r="M37" i="9"/>
  <c r="P37" i="9" s="1"/>
  <c r="M10" i="13"/>
  <c r="O66" i="11"/>
  <c r="L37" i="11"/>
  <c r="O37" i="11" s="1"/>
  <c r="O11" i="1"/>
  <c r="L9" i="1"/>
  <c r="L37" i="13"/>
  <c r="O37" i="13" s="1"/>
  <c r="O12" i="9"/>
  <c r="L10" i="9"/>
  <c r="O20" i="17"/>
  <c r="L18" i="17"/>
  <c r="O18" i="17" s="1"/>
  <c r="P26" i="1"/>
  <c r="M16" i="1"/>
  <c r="P16" i="1" s="1"/>
  <c r="L37" i="18"/>
  <c r="O37" i="18" s="1"/>
  <c r="O41" i="18"/>
  <c r="M10" i="6"/>
  <c r="O55" i="1"/>
  <c r="L53" i="1"/>
  <c r="O53" i="1" s="1"/>
  <c r="L37" i="9"/>
  <c r="O37" i="9" s="1"/>
  <c r="O20" i="21"/>
  <c r="L18" i="21"/>
  <c r="O18" i="21" s="1"/>
  <c r="O12" i="18"/>
  <c r="L10" i="18"/>
  <c r="O10" i="18" s="1"/>
  <c r="M10" i="15"/>
  <c r="L10" i="4"/>
  <c r="O10" i="4" s="1"/>
  <c r="O12" i="4"/>
  <c r="O9" i="16"/>
  <c r="P94" i="6"/>
  <c r="M37" i="6"/>
  <c r="P37" i="6" s="1"/>
  <c r="P12" i="1"/>
  <c r="M10" i="1"/>
  <c r="L8" i="12"/>
  <c r="O8" i="12" s="1"/>
  <c r="O9" i="12"/>
  <c r="P41" i="13"/>
  <c r="M37" i="13"/>
  <c r="P37" i="13" s="1"/>
  <c r="P20" i="20"/>
  <c r="M18" i="20"/>
  <c r="P18" i="20" s="1"/>
  <c r="O12" i="17"/>
  <c r="L10" i="17"/>
  <c r="O10" i="17" s="1"/>
  <c r="M8" i="14"/>
  <c r="P8" i="14" s="1"/>
  <c r="O12" i="21"/>
  <c r="L10" i="21"/>
  <c r="O10" i="21" s="1"/>
  <c r="L8" i="15" l="1"/>
  <c r="O8" i="15" s="1"/>
  <c r="M8" i="19"/>
  <c r="P8" i="19" s="1"/>
  <c r="M8" i="3"/>
  <c r="P8" i="3" s="1"/>
  <c r="M8" i="20"/>
  <c r="P8" i="20" s="1"/>
  <c r="L8" i="13"/>
  <c r="O8" i="13" s="1"/>
  <c r="M8" i="9"/>
  <c r="P8" i="9" s="1"/>
  <c r="M8" i="18"/>
  <c r="P8" i="18" s="1"/>
  <c r="L8" i="16"/>
  <c r="O8" i="16" s="1"/>
  <c r="L37" i="1"/>
  <c r="O37" i="1" s="1"/>
  <c r="O41" i="1"/>
  <c r="O20" i="1"/>
  <c r="L18" i="1"/>
  <c r="O18" i="1" s="1"/>
  <c r="L8" i="17"/>
  <c r="O8" i="17" s="1"/>
  <c r="L10" i="1"/>
  <c r="O10" i="1" s="1"/>
  <c r="O12" i="1"/>
  <c r="O10" i="8"/>
  <c r="L8" i="8"/>
  <c r="O8" i="8" s="1"/>
  <c r="P10" i="6"/>
  <c r="M8" i="6"/>
  <c r="P8" i="6" s="1"/>
  <c r="M37" i="1"/>
  <c r="P37" i="1" s="1"/>
  <c r="P41" i="1"/>
  <c r="O10" i="9"/>
  <c r="L8" i="9"/>
  <c r="O8" i="9" s="1"/>
  <c r="P10" i="1"/>
  <c r="M8" i="1"/>
  <c r="P8" i="1" s="1"/>
  <c r="P10" i="13"/>
  <c r="M8" i="13"/>
  <c r="P8" i="13" s="1"/>
  <c r="O10" i="14"/>
  <c r="L8" i="14"/>
  <c r="O8" i="14" s="1"/>
  <c r="P10" i="10"/>
  <c r="M8" i="10"/>
  <c r="P8" i="10" s="1"/>
  <c r="O9" i="1"/>
  <c r="P10" i="21"/>
  <c r="M8" i="21"/>
  <c r="P8" i="21" s="1"/>
  <c r="L8" i="11"/>
  <c r="O8" i="11" s="1"/>
  <c r="L8" i="21"/>
  <c r="O8" i="21" s="1"/>
  <c r="L8" i="18"/>
  <c r="O8" i="18" s="1"/>
  <c r="L8" i="4"/>
  <c r="O8" i="4" s="1"/>
  <c r="P10" i="15"/>
  <c r="M8" i="15"/>
  <c r="P8" i="15" s="1"/>
  <c r="P10" i="5"/>
  <c r="M8" i="5"/>
  <c r="P8" i="5" s="1"/>
  <c r="L8" i="1" l="1"/>
  <c r="O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<sst xmlns="http://schemas.openxmlformats.org/spreadsheetml/2006/main" count="27636" uniqueCount="301">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</sst>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left"/>
    </xf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5.28515625" customWidth="1"/>
    <col min="8" max="8" width="10.85546875" customWidth="1"/>
    <col min="9" max="10" width="18" bestFit="1" customWidth="1"/>
    <col min="11" max="11" width="11.28515625" customWidth="1"/>
    <col min="12" max="12" width="21.855468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1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152103348.13999999</v>
      </c>
      <c r="M8" s="23">
        <f t="shared" ca="1" si="0"/>
        <v>95318736.140000001</v>
      </c>
      <c r="N8" s="23">
        <f t="shared" ca="1" si="0"/>
        <v>135100490.61999997</v>
      </c>
      <c r="O8" s="22">
        <f t="shared" ref="O8:O16" ca="1" si="1">IF(L8&gt;0,N8*100/L8,0)</f>
        <v>88.821510027280851</v>
      </c>
      <c r="P8" s="22">
        <f t="shared" ref="P8:P16" ca="1" si="2">IF(M8&gt;0,N8*100/M8,0)</f>
        <v>141.73550352322158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152103348.13999999</v>
      </c>
      <c r="M10" s="30">
        <f t="shared" ca="1" si="4"/>
        <v>95318736.140000001</v>
      </c>
      <c r="N10" s="30">
        <f t="shared" ca="1" si="4"/>
        <v>135100490.61999997</v>
      </c>
      <c r="O10" s="29">
        <f t="shared" ca="1" si="1"/>
        <v>88.821510027280851</v>
      </c>
      <c r="P10" s="29">
        <f t="shared" ca="1" si="2"/>
        <v>141.73550352322158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140049383.13999999</v>
      </c>
      <c r="M12" s="38">
        <f t="shared" ca="1" si="6"/>
        <v>83441991.140000001</v>
      </c>
      <c r="N12" s="38">
        <f t="shared" ca="1" si="6"/>
        <v>123354961.61999997</v>
      </c>
      <c r="O12" s="38">
        <f t="shared" ca="1" si="1"/>
        <v>88.079617956395083</v>
      </c>
      <c r="P12" s="38">
        <f t="shared" ca="1" si="2"/>
        <v>147.83319517511694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47248206.140000001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92801177</v>
      </c>
      <c r="M14" s="38">
        <f t="shared" si="8"/>
        <v>0</v>
      </c>
      <c r="N14" s="38">
        <f t="shared" ca="1" si="8"/>
        <v>44712780.619999997</v>
      </c>
      <c r="O14" s="38">
        <f t="shared" ca="1" si="1"/>
        <v>48.181264575987008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12053965</v>
      </c>
      <c r="M16" s="38">
        <f t="shared" ca="1" si="10"/>
        <v>11876745</v>
      </c>
      <c r="N16" s="38">
        <f t="shared" ca="1" si="10"/>
        <v>11745529</v>
      </c>
      <c r="O16" s="49">
        <f t="shared" ca="1" si="1"/>
        <v>97.441207104882082</v>
      </c>
      <c r="P16" s="49">
        <f t="shared" ca="1" si="2"/>
        <v>98.895185507477009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95495956.140000001</v>
      </c>
      <c r="M18" s="23">
        <f t="shared" ca="1" si="11"/>
        <v>95318736.140000001</v>
      </c>
      <c r="N18" s="23">
        <f t="shared" ca="1" si="11"/>
        <v>90387709.999999985</v>
      </c>
      <c r="O18" s="22">
        <f t="shared" ref="O18:O26" ca="1" si="12">IF(L18&gt;0,N18*100/L18,0)</f>
        <v>94.650824656374795</v>
      </c>
      <c r="P18" s="22">
        <f t="shared" ref="P18:P26" ca="1" si="13">IF(M18&gt;0,N18*100/M18,0)</f>
        <v>94.826802851479755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95495956.140000001</v>
      </c>
      <c r="M20" s="30">
        <f t="shared" ca="1" si="15"/>
        <v>95318736.140000001</v>
      </c>
      <c r="N20" s="30">
        <f t="shared" ca="1" si="15"/>
        <v>90387709.999999985</v>
      </c>
      <c r="O20" s="29">
        <f t="shared" ca="1" si="12"/>
        <v>94.650824656374795</v>
      </c>
      <c r="P20" s="29">
        <f t="shared" ca="1" si="13"/>
        <v>94.826802851479755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83441991.140000001</v>
      </c>
      <c r="M22" s="41">
        <f t="shared" ca="1" si="17"/>
        <v>83441991.140000001</v>
      </c>
      <c r="N22" s="38">
        <f t="shared" ca="1" si="17"/>
        <v>78642180.999999985</v>
      </c>
      <c r="O22" s="38">
        <f t="shared" ca="1" si="12"/>
        <v>94.247728182867974</v>
      </c>
      <c r="P22" s="38">
        <f t="shared" ca="1" si="13"/>
        <v>94.247728182867974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47248206.140000001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36193785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12053965</v>
      </c>
      <c r="M26" s="49">
        <f t="shared" ca="1" si="21"/>
        <v>11876745</v>
      </c>
      <c r="N26" s="49">
        <f t="shared" ca="1" si="21"/>
        <v>11745529</v>
      </c>
      <c r="O26" s="49">
        <f t="shared" ca="1" si="12"/>
        <v>97.441207104882082</v>
      </c>
      <c r="P26" s="49">
        <f t="shared" ca="1" si="13"/>
        <v>98.895185507477009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2">L29+L30</f>
        <v>56607392</v>
      </c>
      <c r="M28" s="23">
        <f t="shared" si="22"/>
        <v>0</v>
      </c>
      <c r="N28" s="23">
        <f t="shared" ca="1" si="22"/>
        <v>44712780.619999997</v>
      </c>
      <c r="O28" s="22">
        <f t="shared" ref="O28:O30" ca="1" si="23">IF(L28&gt;0,N28*100/L28,0)</f>
        <v>78.98752979116226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56607392</v>
      </c>
      <c r="M30" s="30">
        <f t="shared" si="26"/>
        <v>0</v>
      </c>
      <c r="N30" s="30">
        <f t="shared" ca="1" si="26"/>
        <v>44712780.619999997</v>
      </c>
      <c r="O30" s="29">
        <f t="shared" ca="1" si="23"/>
        <v>78.98752979116226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56607392</v>
      </c>
      <c r="M32" s="38">
        <f t="shared" si="29"/>
        <v>0</v>
      </c>
      <c r="N32" s="38">
        <f t="shared" ca="1" si="29"/>
        <v>44712780.619999997</v>
      </c>
      <c r="O32" s="38">
        <f t="shared" ca="1" si="28"/>
        <v>78.98752979116226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56607392</v>
      </c>
      <c r="M34" s="38">
        <f t="shared" si="31"/>
        <v>0</v>
      </c>
      <c r="N34" s="38">
        <f t="shared" ca="1" si="31"/>
        <v>44712780.619999997</v>
      </c>
      <c r="O34" s="38">
        <f t="shared" ca="1" si="28"/>
        <v>78.98752979116226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95495956.140000001</v>
      </c>
      <c r="M37" s="54">
        <f t="shared" ca="1" si="32"/>
        <v>95318736.140000001</v>
      </c>
      <c r="N37" s="54">
        <f t="shared" ca="1" si="32"/>
        <v>90387710</v>
      </c>
      <c r="O37" s="55">
        <f t="shared" ca="1" si="28"/>
        <v>94.650824656374809</v>
      </c>
      <c r="P37" s="55">
        <f t="shared" ca="1" si="24"/>
        <v>94.826802851479769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3">L42+L43</f>
        <v>25478145.43</v>
      </c>
      <c r="M41" s="78">
        <f t="shared" ca="1" si="33"/>
        <v>25300925.43</v>
      </c>
      <c r="N41" s="78">
        <f t="shared" ca="1" si="33"/>
        <v>24150280.109999999</v>
      </c>
      <c r="O41" s="77">
        <f t="shared" ref="O41:O43" ca="1" si="34">IF(L41&gt;0,N41*100/L41,0)</f>
        <v>94.788218304003934</v>
      </c>
      <c r="P41" s="77">
        <f t="shared" ref="P41:P43" ca="1" si="35">IF(M41&gt;0,N41*100/M41,0)</f>
        <v>95.45216113464511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25478145.43</v>
      </c>
      <c r="M43" s="78">
        <f t="shared" ca="1" si="37"/>
        <v>25300925.43</v>
      </c>
      <c r="N43" s="78">
        <f t="shared" ca="1" si="37"/>
        <v>24150280.109999999</v>
      </c>
      <c r="O43" s="77">
        <f t="shared" ca="1" si="34"/>
        <v>94.788218304003934</v>
      </c>
      <c r="P43" s="77">
        <f t="shared" ca="1" si="35"/>
        <v>95.45216113464511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16827910.43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16827910.43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15790981.109999999</v>
      </c>
      <c r="O45" s="38">
        <f ca="1">IF(L45&gt;0,N45*100/L45,0)</f>
        <v>93.838038749294682</v>
      </c>
      <c r="P45" s="38">
        <f ca="1">IF(M45&gt;0,N45*100/M45,0)</f>
        <v>93.838038749294682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16827910.43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8650235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8473015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8359299</v>
      </c>
      <c r="O49" s="49">
        <f ca="1">IF(L49&gt;0,N49*100/L49,0)</f>
        <v>96.63666940840335</v>
      </c>
      <c r="P49" s="49">
        <f ca="1">IF(M49&gt;0,N49*100/M49,0)</f>
        <v>98.657903945643909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8">L54+L55</f>
        <v>14851695.710000001</v>
      </c>
      <c r="M53" s="121">
        <f t="shared" ca="1" si="38"/>
        <v>14851695.710000001</v>
      </c>
      <c r="N53" s="121">
        <f t="shared" ca="1" si="38"/>
        <v>14153718.84</v>
      </c>
      <c r="O53" s="120">
        <f t="shared" ref="O53:O55" ca="1" si="39">IF(L53&gt;0,N53*100/L53,0)</f>
        <v>95.300355705981531</v>
      </c>
      <c r="P53" s="120">
        <f t="shared" ref="P53:P55" ca="1" si="40">IF(M53&gt;0,N53*100/M53,0)</f>
        <v>95.300355705981531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14851695.710000001</v>
      </c>
      <c r="M55" s="121">
        <f t="shared" ca="1" si="42"/>
        <v>14851695.710000001</v>
      </c>
      <c r="N55" s="121">
        <f t="shared" ca="1" si="42"/>
        <v>14153718.84</v>
      </c>
      <c r="O55" s="120">
        <f t="shared" ca="1" si="39"/>
        <v>95.300355705981531</v>
      </c>
      <c r="P55" s="120">
        <f t="shared" ca="1" si="40"/>
        <v>95.300355705981531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14851695.710000001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14851695.710000001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14153718.84</v>
      </c>
      <c r="O57" s="38">
        <f ca="1">IF(L57&gt;0,N57*100/L57,0)</f>
        <v>95.300355705981531</v>
      </c>
      <c r="P57" s="38">
        <f ca="1">IF(M57&gt;0,N57*100/M57,0)</f>
        <v>95.300355705981531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14851695.710000001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11708640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11708640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11154444.18</v>
      </c>
      <c r="O66" s="151">
        <f t="shared" ref="O66:O68" ca="1" si="44">IF(L66&gt;0,N66*100/L66,0)</f>
        <v>95.266778891485259</v>
      </c>
      <c r="P66" s="151">
        <f t="shared" ref="P66:P68" ca="1" si="45">IF(M66&gt;0,N66*100/M66,0)</f>
        <v>95.266778891485259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11708640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11708640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11154444.18</v>
      </c>
      <c r="O68" s="156">
        <f t="shared" ca="1" si="44"/>
        <v>95.266778891485259</v>
      </c>
      <c r="P68" s="156">
        <f t="shared" ca="1" si="45"/>
        <v>95.266778891485259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10908700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10908700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10354504.18</v>
      </c>
      <c r="O70" s="169">
        <f ca="1">IF(L70&gt;0,N70*100/L70,0)</f>
        <v>94.919689605544193</v>
      </c>
      <c r="P70" s="169">
        <f ca="1">IF(M70&gt;0,N70*100/M70,0)</f>
        <v>94.919689605544193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6894400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799940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799940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799940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12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14</v>
      </c>
      <c r="K88" s="163">
        <f t="shared" ca="1" si="46"/>
        <v>93.333333333333329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4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3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2499872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2499872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2392273.25</v>
      </c>
      <c r="O94" s="151">
        <f t="shared" ref="O94:O96" ca="1" si="48">IF(L94&gt;0,N94*100/L94,0)</f>
        <v>95.695829626476879</v>
      </c>
      <c r="P94" s="151">
        <f t="shared" ref="P94:P96" ca="1" si="49">IF(M94&gt;0,N94*100/M94,0)</f>
        <v>95.695829626476879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2499872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2499872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2392273.25</v>
      </c>
      <c r="O96" s="156">
        <f t="shared" ca="1" si="48"/>
        <v>95.695829626476879</v>
      </c>
      <c r="P96" s="156">
        <f t="shared" ca="1" si="49"/>
        <v>95.695829626476879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1299872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1299872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1192273.25</v>
      </c>
      <c r="O98" s="169">
        <f ca="1">IF(L98&gt;0,N98*100/L98,0)</f>
        <v>91.722358047561613</v>
      </c>
      <c r="P98" s="169">
        <f ca="1">IF(M98&gt;0,N98*100/M98,0)</f>
        <v>91.722358047561613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1299872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9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4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2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720501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720501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663376.4</v>
      </c>
      <c r="O118" s="151">
        <f t="shared" ref="O118:O120" ca="1" si="51">IF(L118&gt;0,N118*100/L118,0)</f>
        <v>92.071544661284307</v>
      </c>
      <c r="P118" s="151">
        <f t="shared" ref="P118:P120" ca="1" si="52">IF(M118&gt;0,N118*100/M118,0)</f>
        <v>92.071544661284307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720501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720501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663376.4</v>
      </c>
      <c r="O120" s="156">
        <f t="shared" ca="1" si="51"/>
        <v>92.071544661284307</v>
      </c>
      <c r="P120" s="156">
        <f t="shared" ca="1" si="52"/>
        <v>92.071544661284307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720501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720501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663376.4</v>
      </c>
      <c r="O122" s="169">
        <f ca="1">IF(L122&gt;0,N122*100/L122,0)</f>
        <v>92.071544661284307</v>
      </c>
      <c r="P122" s="169">
        <f ca="1">IF(M122&gt;0,N122*100/M122,0)</f>
        <v>92.071544661284307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720501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5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6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4709150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4709150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4539270.2399999993</v>
      </c>
      <c r="O140" s="151">
        <f t="shared" ref="O140:O142" ca="1" si="54">IF(L140&gt;0,N140*100/L140,0)</f>
        <v>96.392560016138788</v>
      </c>
      <c r="P140" s="151">
        <f t="shared" ref="P140:P142" ca="1" si="55">IF(M140&gt;0,N140*100/M140,0)</f>
        <v>96.392560016138788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4709150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4709150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4539270.2399999993</v>
      </c>
      <c r="O142" s="156">
        <f t="shared" ca="1" si="54"/>
        <v>96.392560016138788</v>
      </c>
      <c r="P142" s="156">
        <f t="shared" ca="1" si="55"/>
        <v>96.392560016138788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4709150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4709150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4539270.2399999993</v>
      </c>
      <c r="O144" s="169">
        <f ca="1">IF(L144&gt;0,N144*100/L144,0)</f>
        <v>96.392560016138788</v>
      </c>
      <c r="P144" s="169">
        <f ca="1">IF(M144&gt;0,N144*100/M144,0)</f>
        <v>96.392560016138788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2820350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80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7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7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6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80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2221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2200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7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12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3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3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2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18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3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3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2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20</v>
      </c>
      <c r="K185" s="225">
        <f t="shared" ref="K185:K186" ca="1" si="56">IF(I185&gt;0,J185*100/I185,0)</f>
        <v>74.074074074074076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7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10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948800</v>
      </c>
      <c r="K189" s="286">
        <f ca="1">IF(I189&gt;0,J189*100/I189,0)</f>
        <v>100.52977325704599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7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4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848800</v>
      </c>
      <c r="K199" s="163">
        <f t="shared" ref="K199:K201" ca="1" si="57">IF(I199&gt;0,J199*100/I199,0)</f>
        <v>89.934308116126303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948800</v>
      </c>
      <c r="K200" s="163">
        <f t="shared" ca="1" si="57"/>
        <v>100.52977325704599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9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16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724690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724690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637310.37</v>
      </c>
      <c r="O220" s="151">
        <f t="shared" ref="O220:O222" ca="1" si="59">IF(L220&gt;0,N220*100/L220,0)</f>
        <v>87.942481612827549</v>
      </c>
      <c r="P220" s="151">
        <f t="shared" ref="P220:P222" ca="1" si="60">IF(M220&gt;0,N220*100/M220,0)</f>
        <v>87.942481612827549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724690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724690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637310.37</v>
      </c>
      <c r="O222" s="156">
        <f t="shared" ca="1" si="59"/>
        <v>87.942481612827549</v>
      </c>
      <c r="P222" s="156">
        <f t="shared" ca="1" si="60"/>
        <v>87.942481612827549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724690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724690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637310.37</v>
      </c>
      <c r="O224" s="169">
        <f ca="1">IF(L224&gt;0,N224*100/L224,0)</f>
        <v>87.942481612827549</v>
      </c>
      <c r="P224" s="169">
        <f ca="1">IF(M224&gt;0,N224*100/M224,0)</f>
        <v>87.942481612827549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724690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5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3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11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18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1350216.43</v>
      </c>
      <c r="O250" s="151">
        <f t="shared" ref="O250:O252" ca="1" si="61">IF(L250&gt;0,N250*100/L250,0)</f>
        <v>98.924201773023668</v>
      </c>
      <c r="P250" s="151">
        <f t="shared" ref="P250:P252" ca="1" si="62">IF(M250&gt;0,N250*100/M250,0)</f>
        <v>98.924201773023668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1350216.43</v>
      </c>
      <c r="O252" s="156">
        <f t="shared" ca="1" si="61"/>
        <v>98.924201773023668</v>
      </c>
      <c r="P252" s="156">
        <f t="shared" ca="1" si="62"/>
        <v>98.924201773023668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1350216.43</v>
      </c>
      <c r="O254" s="169">
        <f ca="1">IF(L254&gt;0,N254*100/L254,0)</f>
        <v>98.924201773023668</v>
      </c>
      <c r="P254" s="169">
        <f ca="1">IF(M254&gt;0,N254*100/M254,0)</f>
        <v>98.924201773023668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5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5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5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9</v>
      </c>
      <c r="K264" s="163">
        <f t="shared" ref="K264:K267" ca="1" si="63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240</v>
      </c>
      <c r="K266" s="163">
        <f t="shared" ca="1" si="63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10</v>
      </c>
      <c r="K267" s="163">
        <f t="shared" ca="1" si="63"/>
        <v>111.11111111111111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4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6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2061040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2061040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1935120.8699999999</v>
      </c>
      <c r="O271" s="151">
        <f t="shared" ref="O271:O273" ca="1" si="64">IF(L271&gt;0,N271*100/L271,0)</f>
        <v>93.890505278888327</v>
      </c>
      <c r="P271" s="151">
        <f t="shared" ref="P271:P273" ca="1" si="65">IF(M271&gt;0,N271*100/M271,0)</f>
        <v>93.890505278888327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2061040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2061040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1935120.8699999999</v>
      </c>
      <c r="O273" s="156">
        <f t="shared" ca="1" si="64"/>
        <v>93.890505278888327</v>
      </c>
      <c r="P273" s="156">
        <f t="shared" ca="1" si="65"/>
        <v>93.890505278888327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2061040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2061040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1935120.8699999999</v>
      </c>
      <c r="O275" s="169">
        <f ca="1">IF(L275&gt;0,N275*100/L275,0)</f>
        <v>93.890505278888327</v>
      </c>
      <c r="P275" s="169">
        <f ca="1">IF(M275&gt;0,N275*100/M275,0)</f>
        <v>93.890505278888327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1533040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7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7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5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7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12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274452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274452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196530</v>
      </c>
      <c r="O290" s="151">
        <f t="shared" ref="O290:O292" ca="1" si="66">IF(L290&gt;0,N290*100/L290,0)</f>
        <v>71.608150059026713</v>
      </c>
      <c r="P290" s="151">
        <f t="shared" ref="P290:P292" ca="1" si="67">IF(M290&gt;0,N290*100/M290,0)</f>
        <v>71.608150059026713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274452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274452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196530</v>
      </c>
      <c r="O292" s="156">
        <f t="shared" ca="1" si="66"/>
        <v>71.608150059026713</v>
      </c>
      <c r="P292" s="156">
        <f t="shared" ca="1" si="67"/>
        <v>71.608150059026713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274452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274452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196530</v>
      </c>
      <c r="O294" s="169">
        <f ca="1">IF(L294&gt;0,N294*100/L294,0)</f>
        <v>71.608150059026713</v>
      </c>
      <c r="P294" s="169">
        <f ca="1">IF(M294&gt;0,N294*100/M294,0)</f>
        <v>71.608150059026713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274452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35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678210.14999999991</v>
      </c>
      <c r="O310" s="151">
        <f t="shared" ref="O310:O312" ca="1" si="68">IF(L310&gt;0,N310*100/L310,0)</f>
        <v>101.95582531569451</v>
      </c>
      <c r="P310" s="151">
        <f t="shared" ref="P310:P312" ca="1" si="69">IF(M310&gt;0,N310*100/M310,0)</f>
        <v>101.95582531569451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678210.14999999991</v>
      </c>
      <c r="O312" s="156">
        <f t="shared" ca="1" si="68"/>
        <v>101.95582531569451</v>
      </c>
      <c r="P312" s="156">
        <f t="shared" ca="1" si="69"/>
        <v>101.95582531569451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678210.14999999991</v>
      </c>
      <c r="O314" s="169">
        <f ca="1">IF(L314&gt;0,N314*100/L314,0)</f>
        <v>101.95582531569451</v>
      </c>
      <c r="P314" s="169">
        <f ca="1">IF(M314&gt;0,N314*100/M314,0)</f>
        <v>101.95582531569451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17444</v>
      </c>
      <c r="K328" s="318">
        <f ca="1">IF(I328&gt;0,J328*100/I328,0)</f>
        <v>101.13050031885906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30437670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30437670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28536959.16</v>
      </c>
      <c r="O329" s="151">
        <f t="shared" ref="O329:O331" ca="1" si="70">IF(L329&gt;0,N329*100/L329,0)</f>
        <v>93.755399674153765</v>
      </c>
      <c r="P329" s="151">
        <f t="shared" ref="P329:P331" ca="1" si="71">IF(M329&gt;0,N329*100/M329,0)</f>
        <v>93.755399674153765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30437670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30437670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28536959.16</v>
      </c>
      <c r="O331" s="156">
        <f t="shared" ca="1" si="70"/>
        <v>93.755399674153765</v>
      </c>
      <c r="P331" s="156">
        <f t="shared" ca="1" si="71"/>
        <v>93.755399674153765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29033880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29033880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27150669.16</v>
      </c>
      <c r="O333" s="169">
        <f ca="1">IF(L333&gt;0,N333*100/L333,0)</f>
        <v>93.513747249764762</v>
      </c>
      <c r="P333" s="169">
        <f ca="1">IF(M333&gt;0,N333*100/M333,0)</f>
        <v>93.513747249764762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20292380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1403790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1403790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1386290</v>
      </c>
      <c r="O337" s="49">
        <f ca="1">IF(L337&gt;0,N337*100/L337,0)</f>
        <v>98.753374792525946</v>
      </c>
      <c r="P337" s="49">
        <f ca="1">IF(M337&gt;0,N337*100/M337,0)</f>
        <v>98.753374792525946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14290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118717.21000000004</v>
      </c>
      <c r="K340" s="343">
        <f t="shared" ca="1" si="72"/>
        <v>94.096040137596532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21387</v>
      </c>
      <c r="K341" s="343">
        <f t="shared" ca="1" si="72"/>
        <v>123.98979650994261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227925.49999999983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1811</v>
      </c>
      <c r="K343" s="343">
        <f t="shared" ca="1" si="72"/>
        <v>10.499159371557772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16461.129999999997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17444</v>
      </c>
      <c r="K345" s="343">
        <f t="shared" ca="1" si="72"/>
        <v>101.13050031885906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178160.07999999967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56607392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44712780.619999982</v>
      </c>
      <c r="O347" s="358">
        <f ca="1">+IF(L347&gt;0,N347*100/L347,0)</f>
        <v>78.987529791162217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4419</v>
      </c>
      <c r="K349" s="372">
        <f t="shared" ref="K349:K350" ca="1" si="73">IF(I349&gt;0,J349*100/I349,0)</f>
        <v>84.931770132615796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10268800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8751906.3000000007</v>
      </c>
      <c r="O349" s="373">
        <f ca="1">+IF(L349&gt;0,N349*100/L349,0)</f>
        <v>85.228130842941738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10268800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8751906.3000000007</v>
      </c>
      <c r="O352" s="165">
        <f t="shared" ca="1" si="74"/>
        <v>85.228130842941738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10268800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8751906.3000000007</v>
      </c>
      <c r="O354" s="169">
        <f t="shared" ca="1" si="74"/>
        <v>85.228130842941738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1837308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3897227.31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2238296.92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779074.07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15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15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12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4419</v>
      </c>
      <c r="K375" s="163">
        <f t="shared" ref="K375:K377" ca="1" si="76">IF(I375&gt;0,J375*100/I375,0)</f>
        <v>84.931770132615796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1965</v>
      </c>
      <c r="K376" s="163">
        <f t="shared" ca="1" si="76"/>
        <v>75.172149961744452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2454</v>
      </c>
      <c r="K377" s="163">
        <f t="shared" ca="1" si="76"/>
        <v>94.785631517960596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5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4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13500</v>
      </c>
      <c r="K380" s="372">
        <f t="shared" ref="K380:K381" ca="1" si="77">IF(I380&gt;0,J380*100/I380,0)</f>
        <v>75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13577799.51</v>
      </c>
      <c r="O380" s="373">
        <f ca="1">+IF(L380&gt;0,N380*100/L380,0)</f>
        <v>74.208277640778107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1820</v>
      </c>
      <c r="K381" s="372">
        <f t="shared" ca="1" si="77"/>
        <v>101.11111111111111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13577799.51</v>
      </c>
      <c r="O383" s="165">
        <f t="shared" ca="1" si="78"/>
        <v>74.208277640778107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13577799.51</v>
      </c>
      <c r="O385" s="169">
        <f t="shared" ca="1" si="78"/>
        <v>74.208277640778107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3353214.64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7435529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1955211.8699999999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833844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18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18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1820</v>
      </c>
      <c r="K396" s="163">
        <f t="shared" ref="K396:K398" ca="1" si="79">IF(I396&gt;0,J396*100/I396,0)</f>
        <v>101.11111111111111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13500</v>
      </c>
      <c r="K397" s="163">
        <f t="shared" ca="1" si="79"/>
        <v>75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1450</v>
      </c>
      <c r="K398" s="163">
        <f t="shared" ca="1" si="79"/>
        <v>80.555555555555557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7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7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3294</v>
      </c>
      <c r="K401" s="372">
        <f t="shared" ref="K401:K402" ca="1" si="80">IF(I401&gt;0,J401*100/I401,0)</f>
        <v>100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3553929.95</v>
      </c>
      <c r="O401" s="373">
        <f ca="1">+IF(L401&gt;0,N401*100/L401,0)</f>
        <v>95.21708127369422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3553929.95</v>
      </c>
      <c r="O404" s="169">
        <f t="shared" ca="1" si="81"/>
        <v>95.21708127369422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3553929.95</v>
      </c>
      <c r="O406" s="169">
        <f t="shared" ca="1" si="81"/>
        <v>95.21708127369422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2197605.94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828700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527624.01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8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8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810</v>
      </c>
      <c r="K418" s="202">
        <f t="shared" ca="1" si="8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657</v>
      </c>
      <c r="K427" s="202">
        <f t="shared" ca="1" si="8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829</v>
      </c>
      <c r="K430" s="202">
        <f t="shared" ca="1" si="82"/>
        <v>94.311717861205921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260</v>
      </c>
      <c r="K431" s="163">
        <f t="shared" ca="1" si="82"/>
        <v>96.296296296296291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569</v>
      </c>
      <c r="K432" s="163">
        <f t="shared" ca="1" si="82"/>
        <v>93.431855500821015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8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15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2468100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2274485.73</v>
      </c>
      <c r="O435" s="412">
        <f t="shared" ref="O435:O439" ca="1" si="83">+IF(L435&gt;0,N435*100/L435,0)</f>
        <v>92.155331226449491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2468100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2274485.73</v>
      </c>
      <c r="O437" s="169">
        <f t="shared" ca="1" si="83"/>
        <v>92.155331226449491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2468100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2274485.73</v>
      </c>
      <c r="O439" s="169">
        <f t="shared" ca="1" si="83"/>
        <v>92.155331226449491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1260907.78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1013577.9500000001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13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9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9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14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813339.45750000002</v>
      </c>
      <c r="K455" s="372">
        <f ca="1">IF(I455&gt;0,J455*100/I455,0)</f>
        <v>95.13098238764492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10858938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7274070.0299999993</v>
      </c>
      <c r="O455" s="373">
        <f t="shared" ref="O455:O459" ca="1" si="85">+IF(L455&gt;0,N455*100/L455,0)</f>
        <v>66.986937672910543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10858938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7274070.0299999993</v>
      </c>
      <c r="O457" s="169">
        <f t="shared" ca="1" si="85"/>
        <v>66.986937672910543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10858938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7274070.0299999993</v>
      </c>
      <c r="O459" s="169">
        <f t="shared" ca="1" si="85"/>
        <v>66.986937672910543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1511471.85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5762598.1799999988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813339.45750000002</v>
      </c>
      <c r="K464" s="269">
        <f t="shared" ref="K464:K515" ca="1" si="86">IF(I464&gt;0,J464*100/I464,0)</f>
        <v>95.13098238764492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855299.8339999998</v>
      </c>
      <c r="K465" s="202">
        <f t="shared" ca="1" si="86"/>
        <v>100.03881244678161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102853</v>
      </c>
      <c r="K466" s="202">
        <f t="shared" ca="1" si="86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692439.39350000001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137862.5025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13849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2525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711815.44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88655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118331.35250000001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11672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25155.254999999997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2526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813339.45750000002</v>
      </c>
      <c r="K481" s="202">
        <f t="shared" ca="1" si="86"/>
        <v>95.13098238764492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97705</v>
      </c>
      <c r="K482" s="202">
        <f t="shared" ca="1" si="86"/>
        <v>94.994798401602282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709660.9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86755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39690.57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4565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25638.78999999999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2572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25368.120000000003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2547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270.67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25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38349.197500000002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3813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98191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64410.322500000002</v>
      </c>
      <c r="K497" s="444">
        <f t="shared" ca="1" si="86"/>
        <v>65.596971718385589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98191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64410.322500000002</v>
      </c>
      <c r="K498" s="202">
        <f t="shared" ca="1" si="86"/>
        <v>65.596971718385589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6876</v>
      </c>
      <c r="K499" s="202">
        <f t="shared" ca="1" si="86"/>
        <v>68.099435475883922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58487.11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6044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43256.480000000003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4629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14868.630000000001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1374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362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41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4061.3824999999997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506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3387.59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442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673.79250000000002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64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1861.83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326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7009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7009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3765.41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438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272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2494.0100000000002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159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1019.4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89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252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24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824610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641960</v>
      </c>
      <c r="O533" s="412">
        <f t="shared" ref="O533:O537" ca="1" si="87">+IF(L533&gt;0,N533*100/L533,0)</f>
        <v>77.850135215435174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824610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641960</v>
      </c>
      <c r="O535" s="169">
        <f t="shared" ca="1" si="87"/>
        <v>77.850135215435174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824610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641960</v>
      </c>
      <c r="O537" s="169">
        <f t="shared" ca="1" si="87"/>
        <v>77.850135215435174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360037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22200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259723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12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12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7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10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23654</v>
      </c>
      <c r="K551" s="411">
        <f ca="1">IF(I551&gt;0,J551*100/I551,0)</f>
        <v>94.616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1530294.07</v>
      </c>
      <c r="O551" s="412">
        <f t="shared" ref="O551:O555" ca="1" si="89">+IF(L551&gt;0,N551*100/L551,0)</f>
        <v>96.854055063291142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1530294.07</v>
      </c>
      <c r="O553" s="169">
        <f t="shared" ca="1" si="89"/>
        <v>96.854055063291142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1530294.07</v>
      </c>
      <c r="O555" s="169">
        <f t="shared" ca="1" si="89"/>
        <v>96.854055063291142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338671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1191623.07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23654</v>
      </c>
      <c r="K560" s="225">
        <f t="shared" ref="K560:K561" ca="1" si="90">IF(I560&gt;0,J560*100/I560,0)</f>
        <v>94.616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1637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189146</v>
      </c>
      <c r="K564" s="372">
        <f ca="1">IF(I564&gt;0,J564*100/I564,0)</f>
        <v>250.4913256522315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2896895.3699999978</v>
      </c>
      <c r="O564" s="373">
        <f t="shared" ref="O564:O568" ca="1" si="91">+IF(L564&gt;0,N564*100/L564,0)</f>
        <v>91.129434580732763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2896895.3699999978</v>
      </c>
      <c r="O566" s="169">
        <f t="shared" ca="1" si="91"/>
        <v>91.129434580732763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2896895.3699999978</v>
      </c>
      <c r="O568" s="169">
        <f t="shared" ca="1" si="91"/>
        <v>91.129434580732763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1857123.8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1039771.5700000001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189146</v>
      </c>
      <c r="K573" s="202">
        <f ca="1">IF(I573&gt;0,J573*100/I573,0)</f>
        <v>250.4913256522315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157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12407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175489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26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1224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1901</v>
      </c>
      <c r="K580" s="372">
        <f ca="1">IF(I580&gt;0,J580*100/I580,0)</f>
        <v>76.839126919967669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4107370.6599999997</v>
      </c>
      <c r="O580" s="373">
        <f t="shared" ref="O580:O584" ca="1" si="93">+IF(L580&gt;0,N580*100/L580,0)</f>
        <v>78.62991947812975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4107370.6599999997</v>
      </c>
      <c r="O582" s="169">
        <f t="shared" ca="1" si="93"/>
        <v>78.62991947812975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4107370.6599999997</v>
      </c>
      <c r="O584" s="169">
        <f t="shared" ca="1" si="93"/>
        <v>78.62991947812975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1440340.7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2667029.96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3290</v>
      </c>
      <c r="K589" s="163">
        <f t="shared" ref="K589:K596" ca="1" si="94">IF(I589&gt;0,J589*100/I589,0)</f>
        <v>132.98302344381568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2080.7200000000003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5012</v>
      </c>
      <c r="K591" s="163">
        <f t="shared" ca="1" si="94"/>
        <v>202.58690379951494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2996.9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2763</v>
      </c>
      <c r="K593" s="163">
        <f t="shared" ca="1" si="94"/>
        <v>111.68148746968473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1671.4700000000003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1901</v>
      </c>
      <c r="K595" s="163">
        <f t="shared" ca="1" si="94"/>
        <v>76.839126919967669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1120.19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184</v>
      </c>
      <c r="K597" s="411">
        <f ca="1">IF(I597&gt;0,J597*100/I597,0)</f>
        <v>8.1057268722466969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175060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104069</v>
      </c>
      <c r="O597" s="412">
        <f t="shared" ref="O597:O601" ca="1" si="95">+IF(L597&gt;0,N597*100/L597,0)</f>
        <v>59.447617959556723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175060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104069</v>
      </c>
      <c r="O599" s="169">
        <f t="shared" ca="1" si="95"/>
        <v>59.447617959556723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175060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104069</v>
      </c>
      <c r="O601" s="169">
        <f t="shared" ca="1" si="95"/>
        <v>59.447617959556723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104069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19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184</v>
      </c>
      <c r="K611" s="163">
        <f t="shared" ref="K611:K619" ca="1" si="96">IF(I$611&gt;0,J611*100/I$611,0)</f>
        <v>8.1057268722466969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1582.22</v>
      </c>
      <c r="K612" s="163">
        <f t="shared" ca="1" si="96"/>
        <v>69.701321585903088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1391.22</v>
      </c>
      <c r="K613" s="163">
        <f t="shared" ca="1" si="96"/>
        <v>61.287224669603525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1436.22</v>
      </c>
      <c r="K614" s="163">
        <f t="shared" ca="1" si="96"/>
        <v>63.269603524229076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724.22</v>
      </c>
      <c r="K615" s="163">
        <f t="shared" ca="1" si="96"/>
        <v>31.90396475770925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363</v>
      </c>
      <c r="K616" s="163">
        <f t="shared" ca="1" si="96"/>
        <v>15.991189427312776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184</v>
      </c>
      <c r="K617" s="163">
        <f t="shared" ca="1" si="96"/>
        <v>8.1057268722466969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184</v>
      </c>
      <c r="K619" s="163">
        <f t="shared" ca="1" si="96"/>
        <v>8.1057268722466969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117864919.13</v>
      </c>
      <c r="K628" s="343">
        <f t="shared" ref="K628:K635" ca="1" si="98">IF(I628&gt;0,J628*100/I628,0)</f>
        <v>93.333472601292243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7514</v>
      </c>
      <c r="K629" s="343">
        <f t="shared" ca="1" si="98"/>
        <v>88.078771539092727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34989301.060000002</v>
      </c>
      <c r="K630" s="343">
        <f t="shared" ca="1" si="98"/>
        <v>19.980103457790641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4279</v>
      </c>
      <c r="K631" s="343">
        <f t="shared" ca="1" si="98"/>
        <v>52.984150569588905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7712074.9500000002</v>
      </c>
      <c r="K632" s="343">
        <f t="shared" ca="1" si="98"/>
        <v>71.742729340641105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1075</v>
      </c>
      <c r="K633" s="343">
        <f t="shared" ca="1" si="98"/>
        <v>113.75661375661376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154740000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151194000</v>
      </c>
      <c r="K634" s="343">
        <f t="shared" ca="1" si="98"/>
        <v>97.708414113997677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3751</v>
      </c>
      <c r="K635" s="487">
        <f t="shared" ca="1" si="98"/>
        <v>116.99937616968185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28845</v>
      </c>
      <c r="O636" s="510">
        <f t="shared" ref="O636:O640" ca="1" si="99">+IF(L636&gt;0,N636*100/L636,0)</f>
        <v>21.071663379355687</v>
      </c>
      <c r="P636" s="51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28845</v>
      </c>
      <c r="O638" s="522">
        <f t="shared" ca="1" si="99"/>
        <v>21.071663379355687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28845</v>
      </c>
      <c r="O640" s="522">
        <f t="shared" ca="1" si="99"/>
        <v>21.071663379355687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28845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12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97.45</v>
      </c>
      <c r="K648" s="535">
        <f t="shared" ref="K648:K651" ca="1" si="100">IF(I648&gt;0,J648*100/I648,0)</f>
        <v>13.385989010989011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24480</v>
      </c>
      <c r="O648" s="535">
        <f t="shared" ref="O648:O651" ca="1" si="101">IF(L648&gt;0,N648*100/L648,0)</f>
        <v>42.032967032967036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6</v>
      </c>
      <c r="K649" s="535">
        <f t="shared" ca="1" si="100"/>
        <v>5.5555555555555554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2680</v>
      </c>
      <c r="O649" s="535">
        <f t="shared" ca="1" si="101"/>
        <v>20.679012345679013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5">
        <f t="shared" ca="1" si="100"/>
        <v>0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5">
        <f t="shared" ca="1" si="101"/>
        <v>933.33333333333337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295.2</v>
      </c>
      <c r="K651" s="535">
        <f t="shared" ca="1" si="100"/>
        <v>51.789473684210527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565</v>
      </c>
      <c r="O651" s="535">
        <f t="shared" ca="1" si="101"/>
        <v>3.9649122807017543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6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91.65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23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51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239.2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5">
        <f ca="1">IF(I665&gt;0,J665*100/I665,0)</f>
        <v>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5">
        <f ca="1">IF(L665&gt;0,N665*100/L665,0)</f>
        <v>0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360</v>
      </c>
      <c r="K671" s="535">
        <f ca="1">IF(I671&gt;0,J671*100/I671,0)</f>
        <v>62.93706293706294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24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23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276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7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7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84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6227177</v>
      </c>
      <c r="M8" s="23">
        <f t="shared" ca="1" si="0"/>
        <v>3662569</v>
      </c>
      <c r="N8" s="23">
        <f t="shared" ca="1" si="0"/>
        <v>5646806.3599999994</v>
      </c>
      <c r="O8" s="22">
        <f t="shared" ref="O8:O16" ca="1" si="1">IF(L8&gt;0,N8*100/L8,0)</f>
        <v>90.680036234717591</v>
      </c>
      <c r="P8" s="22">
        <f t="shared" ref="P8:P16" ca="1" si="2">IF(M8&gt;0,N8*100/M8,0)</f>
        <v>154.17610862757809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6227177</v>
      </c>
      <c r="M10" s="30">
        <f t="shared" ca="1" si="4"/>
        <v>3662569</v>
      </c>
      <c r="N10" s="30">
        <f t="shared" ca="1" si="4"/>
        <v>5646806.3599999994</v>
      </c>
      <c r="O10" s="29">
        <f t="shared" ca="1" si="1"/>
        <v>90.680036234717591</v>
      </c>
      <c r="P10" s="29">
        <f t="shared" ca="1" si="2"/>
        <v>154.17610862757809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5859777</v>
      </c>
      <c r="M12" s="38">
        <f t="shared" ca="1" si="6"/>
        <v>3328669</v>
      </c>
      <c r="N12" s="38">
        <f t="shared" ca="1" si="6"/>
        <v>5300906.3599999994</v>
      </c>
      <c r="O12" s="38">
        <f t="shared" ca="1" si="1"/>
        <v>90.462595419586776</v>
      </c>
      <c r="P12" s="38">
        <f t="shared" ca="1" si="2"/>
        <v>159.25002936609195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1805784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4053993</v>
      </c>
      <c r="M14" s="38">
        <f t="shared" si="8"/>
        <v>0</v>
      </c>
      <c r="N14" s="38">
        <f t="shared" ca="1" si="8"/>
        <v>2268303.2999999998</v>
      </c>
      <c r="O14" s="38">
        <f t="shared" ca="1" si="1"/>
        <v>55.952324042000065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367400</v>
      </c>
      <c r="M16" s="38">
        <f t="shared" ca="1" si="10"/>
        <v>333900</v>
      </c>
      <c r="N16" s="38">
        <f t="shared" ca="1" si="10"/>
        <v>345900</v>
      </c>
      <c r="O16" s="49">
        <f t="shared" ca="1" si="1"/>
        <v>94.148067501360913</v>
      </c>
      <c r="P16" s="49">
        <f t="shared" ca="1" si="2"/>
        <v>103.59389038634322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3696069</v>
      </c>
      <c r="M18" s="23">
        <f t="shared" ca="1" si="11"/>
        <v>3662569</v>
      </c>
      <c r="N18" s="23">
        <f t="shared" ca="1" si="11"/>
        <v>3378503.06</v>
      </c>
      <c r="O18" s="22">
        <f t="shared" ref="O18:O20" ca="1" si="12">IF(L18&gt;0,N18*100/L18,0)</f>
        <v>91.408008346164536</v>
      </c>
      <c r="P18" s="22">
        <f t="shared" ref="P18:P26" ca="1" si="13">IF(M18&gt;0,N18*100/M18,0)</f>
        <v>92.244079497205377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3696069</v>
      </c>
      <c r="M20" s="30">
        <f t="shared" ca="1" si="15"/>
        <v>3662569</v>
      </c>
      <c r="N20" s="30">
        <f t="shared" ca="1" si="15"/>
        <v>3378503.06</v>
      </c>
      <c r="O20" s="29">
        <f t="shared" ca="1" si="12"/>
        <v>91.408008346164536</v>
      </c>
      <c r="P20" s="29">
        <f t="shared" ca="1" si="13"/>
        <v>92.244079497205377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3328669</v>
      </c>
      <c r="M22" s="41">
        <f t="shared" ca="1" si="18"/>
        <v>3328669</v>
      </c>
      <c r="N22" s="38">
        <f t="shared" ca="1" si="18"/>
        <v>3032603.06</v>
      </c>
      <c r="O22" s="38">
        <f t="shared" ca="1" si="17"/>
        <v>91.10557583226209</v>
      </c>
      <c r="P22" s="38">
        <f t="shared" ca="1" si="13"/>
        <v>91.10557583226209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1805784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1522885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367400</v>
      </c>
      <c r="M26" s="49">
        <f t="shared" ca="1" si="22"/>
        <v>333900</v>
      </c>
      <c r="N26" s="49">
        <f t="shared" ca="1" si="22"/>
        <v>345900</v>
      </c>
      <c r="O26" s="49">
        <f t="shared" ca="1" si="17"/>
        <v>94.148067501360913</v>
      </c>
      <c r="P26" s="49">
        <f t="shared" ca="1" si="13"/>
        <v>103.59389038634322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2531108</v>
      </c>
      <c r="M28" s="23">
        <f t="shared" si="23"/>
        <v>0</v>
      </c>
      <c r="N28" s="23">
        <f t="shared" ca="1" si="23"/>
        <v>2268303.2999999998</v>
      </c>
      <c r="O28" s="22">
        <f t="shared" ref="O28:O30" ca="1" si="24">IF(L28&gt;0,N28*100/L28,0)</f>
        <v>89.61700962582394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2531108</v>
      </c>
      <c r="M30" s="30">
        <f t="shared" si="27"/>
        <v>0</v>
      </c>
      <c r="N30" s="30">
        <f t="shared" ca="1" si="27"/>
        <v>2268303.2999999998</v>
      </c>
      <c r="O30" s="29">
        <f t="shared" ca="1" si="24"/>
        <v>89.61700962582394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2531108</v>
      </c>
      <c r="M32" s="38">
        <f t="shared" si="30"/>
        <v>0</v>
      </c>
      <c r="N32" s="38">
        <f t="shared" ca="1" si="30"/>
        <v>2268303.2999999998</v>
      </c>
      <c r="O32" s="38">
        <f t="shared" ca="1" si="29"/>
        <v>89.61700962582394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2531108</v>
      </c>
      <c r="M34" s="38">
        <f t="shared" si="32"/>
        <v>0</v>
      </c>
      <c r="N34" s="38">
        <f t="shared" ca="1" si="32"/>
        <v>2268303.2999999998</v>
      </c>
      <c r="O34" s="38">
        <f t="shared" ca="1" si="29"/>
        <v>89.61700962582394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3696069</v>
      </c>
      <c r="M37" s="54">
        <f t="shared" ca="1" si="33"/>
        <v>3662569</v>
      </c>
      <c r="N37" s="54">
        <f t="shared" ca="1" si="33"/>
        <v>3378503.06</v>
      </c>
      <c r="O37" s="55">
        <f t="shared" ca="1" si="29"/>
        <v>91.408008346164536</v>
      </c>
      <c r="P37" s="55">
        <f t="shared" ca="1" si="25"/>
        <v>92.244079497205377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763000</v>
      </c>
      <c r="M41" s="78">
        <f t="shared" ca="1" si="34"/>
        <v>729500</v>
      </c>
      <c r="N41" s="78">
        <f t="shared" ca="1" si="34"/>
        <v>630577.91</v>
      </c>
      <c r="O41" s="77">
        <f t="shared" ref="O41:O43" ca="1" si="35">IF(L41&gt;0,N41*100/L41,0)</f>
        <v>82.6445491480996</v>
      </c>
      <c r="P41" s="77">
        <f t="shared" ref="P41:P43" ca="1" si="36">IF(M41&gt;0,N41*100/M41,0)</f>
        <v>86.43974091843728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763000</v>
      </c>
      <c r="M43" s="78">
        <f t="shared" ca="1" si="38"/>
        <v>729500</v>
      </c>
      <c r="N43" s="78">
        <f t="shared" ca="1" si="38"/>
        <v>630577.91</v>
      </c>
      <c r="O43" s="77">
        <f t="shared" ca="1" si="35"/>
        <v>82.6445491480996</v>
      </c>
      <c r="P43" s="77">
        <f t="shared" ca="1" si="36"/>
        <v>86.43974091843728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729500</v>
      </c>
      <c r="M45" s="623">
        <f ca="1">IFERROR(__xludf.DUMMYFUNCTION("IMPORTRANGE(""https://docs.google.com/spreadsheets/d/1Yj_ptqi66GCucihVvJfMjLAmec39IyEx_6qawtMGysU/edit?usp=sharing"",""สบก!Q46"")"),729500)</f>
        <v>729500</v>
      </c>
      <c r="N45" s="623">
        <f ca="1">IFERROR(__xludf.DUMMYFUNCTION("IMPORTRANGE(""https://docs.google.com/spreadsheets/d/1Yj_ptqi66GCucihVvJfMjLAmec39IyEx_6qawtMGysU/edit?usp=sharing"",""สบก!R46"")"),610577.91)</f>
        <v>610577.91</v>
      </c>
      <c r="O45" s="624">
        <f ca="1">IF(L45&gt;0,N45*100/L45,0)</f>
        <v>83.698137080191913</v>
      </c>
      <c r="P45" s="624">
        <f ca="1">IF(M45&gt;0,N45*100/M45,0)</f>
        <v>83.698137080191913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IFERROR(__xludf.DUMMYFUNCTION("IMPORTRANGE(""https://docs.google.com/spreadsheets/d/1Yj_ptqi66GCucihVvJfMjLAmec39IyEx_6qawtMGysU/edit?usp=sharing"",""สบก!M46"")"),729500)</f>
        <v>729500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IFERROR(__xludf.DUMMYFUNCTION("IMPORTRANGE(""https://docs.google.com/spreadsheets/d/1Yj_ptqi66GCucihVvJfMjLAmec39IyEx_6qawtMGysU/edit?usp=sharing"",""สบก!O46"")"),33500)</f>
        <v>33500</v>
      </c>
      <c r="M49" s="626"/>
      <c r="N49" s="623">
        <f ca="1">IFERROR(__xludf.DUMMYFUNCTION("IMPORTRANGE(""https://docs.google.com/spreadsheets/d/1Yj_ptqi66GCucihVvJfMjLAmec39IyEx_6qawtMGysU/edit?usp=sharing"",""สบก!S46"")"),20000)</f>
        <v>20000</v>
      </c>
      <c r="O49" s="626">
        <f ca="1">IF(L49&gt;0,N49*100/L49,0)</f>
        <v>59.701492537313435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444484</v>
      </c>
      <c r="M53" s="121">
        <f t="shared" ca="1" si="39"/>
        <v>444484</v>
      </c>
      <c r="N53" s="121">
        <f t="shared" ca="1" si="39"/>
        <v>444484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444484</v>
      </c>
      <c r="M55" s="121">
        <f t="shared" ca="1" si="43"/>
        <v>444484</v>
      </c>
      <c r="N55" s="121">
        <f t="shared" ca="1" si="43"/>
        <v>444484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444484</v>
      </c>
      <c r="M57" s="623">
        <f ca="1">IFERROR(__xludf.DUMMYFUNCTION("IMPORTRANGE(""https://docs.google.com/spreadsheets/d/1Yj_ptqi66GCucihVvJfMjLAmec39IyEx_6qawtMGysU/edit?usp=sharing"",""สบก!Z46"")"),444484)</f>
        <v>444484</v>
      </c>
      <c r="N57" s="623">
        <f ca="1">IFERROR(__xludf.DUMMYFUNCTION("IMPORTRANGE(""https://docs.google.com/spreadsheets/d/1Yj_ptqi66GCucihVvJfMjLAmec39IyEx_6qawtMGysU/edit?usp=sharing"",""สบก!AA46"")"),444484)</f>
        <v>444484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IFERROR(__xludf.DUMMYFUNCTION("IMPORTRANGE(""https://docs.google.com/spreadsheets/d/1Yj_ptqi66GCucihVvJfMjLAmec39IyEx_6qawtMGysU/edit?usp=sharing"",""สบก!V46"")"),444484)</f>
        <v>444484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982800</v>
      </c>
      <c r="M66" s="152">
        <f t="shared" ca="1" si="45"/>
        <v>982800</v>
      </c>
      <c r="N66" s="152">
        <f t="shared" ca="1" si="45"/>
        <v>937380.65</v>
      </c>
      <c r="O66" s="151">
        <f t="shared" ref="O66:O68" ca="1" si="46">IF(L66&gt;0,N66*100/L66,0)</f>
        <v>95.378576516076521</v>
      </c>
      <c r="P66" s="151">
        <f t="shared" ref="P66:P68" ca="1" si="47">IF(M66&gt;0,N66*100/M66,0)</f>
        <v>95.378576516076521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982800</v>
      </c>
      <c r="M68" s="157">
        <f t="shared" ca="1" si="49"/>
        <v>982800</v>
      </c>
      <c r="N68" s="157">
        <f t="shared" ca="1" si="49"/>
        <v>937380.65</v>
      </c>
      <c r="O68" s="156">
        <f t="shared" ca="1" si="46"/>
        <v>95.378576516076521</v>
      </c>
      <c r="P68" s="156">
        <f t="shared" ca="1" si="47"/>
        <v>95.378576516076521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888300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IFERROR(__xludf.DUMMYFUNCTION("IMPORTRANGE(""https://docs.google.com/spreadsheets/d/1Yj_ptqi66GCucihVvJfMjLAmec39IyEx_6qawtMGysU/edit?usp=sharing"",""สบก!AJ46"")"),842880.65)</f>
        <v>842880.65</v>
      </c>
      <c r="O70" s="169">
        <f ca="1">IF(L70&gt;0,N70*100/L70,0)</f>
        <v>94.886935719914447</v>
      </c>
      <c r="P70" s="169">
        <f ca="1">IF(M70&gt;0,N70*100/M70,0)</f>
        <v>94.886935719914447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IFERROR(__xludf.DUMMYFUNCTION("IMPORTRANGE(""https://docs.google.com/spreadsheets/d/1Yj_ptqi66GCucihVvJfMjLAmec39IyEx_6qawtMGysU/edit?usp=sharing"",""สบก!AF46"")"),694500)</f>
        <v>694500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IFERROR(__xludf.DUMMYFUNCTION("IMPORTRANGE(""https://docs.google.com/spreadsheets/d/1Yj_ptqi66GCucihVvJfMjLAmec39IyEx_6qawtMGysU/edit?usp=sharing"",""สบก!AG46"")"),94500)</f>
        <v>94500</v>
      </c>
      <c r="M74" s="626">
        <f ca="1">L74</f>
        <v>94500</v>
      </c>
      <c r="N74" s="623">
        <f ca="1">IFERROR(__xludf.DUMMYFUNCTION("IMPORTRANGE(""https://docs.google.com/spreadsheets/d/1Yj_ptqi66GCucihVvJfMjLAmec39IyEx_6qawtMGysU/edit?usp=sharing"",""สบก!AK46"")"),94500)</f>
        <v>94500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211522</v>
      </c>
      <c r="O94" s="151">
        <f t="shared" ref="O94:O96" ca="1" si="53">IF(L94&gt;0,N94*100/L94,0)</f>
        <v>98.611655011655017</v>
      </c>
      <c r="P94" s="151">
        <f t="shared" ref="P94:P96" ca="1" si="54">IF(M94&gt;0,N94*100/M94,0)</f>
        <v>98.611655011655017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211522</v>
      </c>
      <c r="O96" s="156">
        <f t="shared" ca="1" si="53"/>
        <v>98.611655011655017</v>
      </c>
      <c r="P96" s="156">
        <f t="shared" ca="1" si="54"/>
        <v>98.611655011655017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IFERROR(__xludf.DUMMYFUNCTION("IMPORTRANGE(""https://docs.google.com/spreadsheets/d/1Yj_ptqi66GCucihVvJfMjLAmec39IyEx_6qawtMGysU/edit?usp=sharing"",""สบก!AS46"")"),119122)</f>
        <v>119122</v>
      </c>
      <c r="O98" s="169">
        <f ca="1">IF(L98&gt;0,N98*100/L98,0)</f>
        <v>97.561015561015566</v>
      </c>
      <c r="P98" s="169">
        <f ca="1">IF(M98&gt;0,N98*100/M98,0)</f>
        <v>97.561015561015566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235500</v>
      </c>
      <c r="M140" s="152">
        <f t="shared" ca="1" si="64"/>
        <v>235500</v>
      </c>
      <c r="N140" s="152">
        <f t="shared" ca="1" si="64"/>
        <v>215900</v>
      </c>
      <c r="O140" s="151">
        <f t="shared" ref="O140:O142" ca="1" si="65">IF(L140&gt;0,N140*100/L140,0)</f>
        <v>91.677282377919326</v>
      </c>
      <c r="P140" s="151">
        <f t="shared" ref="P140:P142" ca="1" si="66">IF(M140&gt;0,N140*100/M140,0)</f>
        <v>91.677282377919326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235500</v>
      </c>
      <c r="M142" s="157">
        <f t="shared" ca="1" si="68"/>
        <v>235500</v>
      </c>
      <c r="N142" s="157">
        <f t="shared" ca="1" si="68"/>
        <v>215900</v>
      </c>
      <c r="O142" s="156">
        <f t="shared" ca="1" si="65"/>
        <v>91.677282377919326</v>
      </c>
      <c r="P142" s="156">
        <f t="shared" ca="1" si="66"/>
        <v>91.677282377919326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235500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IFERROR(__xludf.DUMMYFUNCTION("IMPORTRANGE(""https://docs.google.com/spreadsheets/d/1Yj_ptqi66GCucihVvJfMjLAmec39IyEx_6qawtMGysU/edit?usp=sharing"",""สบก!BK46"")"),215900)</f>
        <v>215900</v>
      </c>
      <c r="O144" s="169">
        <f ca="1">IF(L144&gt;0,N144*100/L144,0)</f>
        <v>91.677282377919326</v>
      </c>
      <c r="P144" s="169">
        <f ca="1">IF(M144&gt;0,N144*100/M144,0)</f>
        <v>91.677282377919326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IFERROR(__xludf.DUMMYFUNCTION("IMPORTRANGE(""https://docs.google.com/spreadsheets/d/1Yj_ptqi66GCucihVvJfMjLAmec39IyEx_6qawtMGysU/edit?usp=sharing"",""สบก!BG46"")"),103500)</f>
        <v>103500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IFERROR(__xludf.DUMMYFUNCTION("IMPORTRANGE(""https://docs.google.com/spreadsheets/d/1XL5vhW3sbDhbH9Cz0tuDiY8C3ctxq1tqvaCgkFb8cCA/edit?usp=sharing"",""มุกดาหาร!J84"")"),60)</f>
        <v>60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IFERROR(__xludf.DUMMYFUNCTION("IMPORTRANGE(""https://docs.google.com/spreadsheets/d/1XL5vhW3sbDhbH9Cz0tuDiY8C3ctxq1tqvaCgkFb8cCA/edit?usp=sharing"",""มุกดาหาร!J85"")"),60)</f>
        <v>60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IFERROR(__xludf.DUMMYFUNCTION("IMPORTRANGE(""https://docs.google.com/spreadsheets/d/1XL5vhW3sbDhbH9Cz0tuDiY8C3ctxq1tqvaCgkFb8cCA/edit?usp=sharing"",""มุกดาหาร!J114"")"),45000)</f>
        <v>45000</v>
      </c>
      <c r="K189" s="286">
        <f ca="1">IF(I189&gt;0,J189*100/I189,0)</f>
        <v>112.5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IFERROR(__xludf.DUMMYFUNCTION("IMPORTRANGE(""https://docs.google.com/spreadsheets/d/1XL5vhW3sbDhbH9Cz0tuDiY8C3ctxq1tqvaCgkFb8cCA/edit?usp=sharing"",""มุกดาหาร!J124"")"),45000)</f>
        <v>45000</v>
      </c>
      <c r="K199" s="163">
        <f t="shared" ref="K199:K201" ca="1" si="70">IF(I199&gt;0,J199*100/I199,0)</f>
        <v>112.5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IFERROR(__xludf.DUMMYFUNCTION("IMPORTRANGE(""https://docs.google.com/spreadsheets/d/1XL5vhW3sbDhbH9Cz0tuDiY8C3ctxq1tqvaCgkFb8cCA/edit?usp=sharing"",""มุกดาหาร!J125"")"),45000)</f>
        <v>45000</v>
      </c>
      <c r="K200" s="163">
        <f t="shared" ca="1" si="70"/>
        <v>112.5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42415</v>
      </c>
      <c r="M220" s="152">
        <f t="shared" ca="1" si="72"/>
        <v>42415</v>
      </c>
      <c r="N220" s="152">
        <f t="shared" ca="1" si="72"/>
        <v>34625</v>
      </c>
      <c r="O220" s="151">
        <f t="shared" ref="O220:O222" ca="1" si="73">IF(L220&gt;0,N220*100/L220,0)</f>
        <v>81.633855947188493</v>
      </c>
      <c r="P220" s="151">
        <f t="shared" ref="P220:P222" ca="1" si="74">IF(M220&gt;0,N220*100/M220,0)</f>
        <v>81.633855947188493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42415</v>
      </c>
      <c r="M222" s="157">
        <f t="shared" ca="1" si="76"/>
        <v>42415</v>
      </c>
      <c r="N222" s="157">
        <f t="shared" ca="1" si="76"/>
        <v>34625</v>
      </c>
      <c r="O222" s="156">
        <f t="shared" ca="1" si="73"/>
        <v>81.633855947188493</v>
      </c>
      <c r="P222" s="156">
        <f t="shared" ca="1" si="74"/>
        <v>81.633855947188493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42415</v>
      </c>
      <c r="M224" s="627">
        <f ca="1">IFERROR(__xludf.DUMMYFUNCTION("IMPORTRANGE(""https://docs.google.com/spreadsheets/d/1Yj_ptqi66GCucihVvJfMjLAmec39IyEx_6qawtMGysU/edit?usp=sharing"",""สบก!BS46"")"),42415)</f>
        <v>42415</v>
      </c>
      <c r="N224" s="628">
        <f ca="1">IFERROR(__xludf.DUMMYFUNCTION("IMPORTRANGE(""https://docs.google.com/spreadsheets/d/1Yj_ptqi66GCucihVvJfMjLAmec39IyEx_6qawtMGysU/edit?usp=sharing"",""สบก!BT46"")"),34625)</f>
        <v>34625</v>
      </c>
      <c r="O224" s="169">
        <f ca="1">IF(L224&gt;0,N224*100/L224,0)</f>
        <v>81.633855947188493</v>
      </c>
      <c r="P224" s="169">
        <f ca="1">IF(M224&gt;0,N224*100/M224,0)</f>
        <v>81.633855947188493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IFERROR(__xludf.DUMMYFUNCTION("IMPORTRANGE(""https://docs.google.com/spreadsheets/d/1Yj_ptqi66GCucihVvJfMjLAmec39IyEx_6qawtMGysU/edit?usp=sharing"",""สบก!BP46"")"),42415)</f>
        <v>42415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IFERROR(__xludf.DUMMYFUNCTION("IMPORTRANGE(""https://docs.google.com/spreadsheets/d/1XL5vhW3sbDhbH9Cz0tuDiY8C3ctxq1tqvaCgkFb8cCA/edit?usp=sharing"",""มุกดาหาร!J228"")"),269)</f>
        <v>269</v>
      </c>
      <c r="K328" s="318">
        <f ca="1">IF(I328&gt;0,J328*100/I328,0)</f>
        <v>119.55555555555556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958170</v>
      </c>
      <c r="M329" s="152">
        <f t="shared" ca="1" si="98"/>
        <v>958170</v>
      </c>
      <c r="N329" s="152">
        <f t="shared" ca="1" si="98"/>
        <v>848813.5</v>
      </c>
      <c r="O329" s="151">
        <f t="shared" ref="O329:O331" ca="1" si="99">IF(L329&gt;0,N329*100/L329,0)</f>
        <v>88.586941774424162</v>
      </c>
      <c r="P329" s="151">
        <f t="shared" ref="P329:P331" ca="1" si="100">IF(M329&gt;0,N329*100/M329,0)</f>
        <v>88.586941774424162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958170</v>
      </c>
      <c r="M331" s="157">
        <f t="shared" ca="1" si="102"/>
        <v>958170</v>
      </c>
      <c r="N331" s="157">
        <f t="shared" ca="1" si="102"/>
        <v>848813.5</v>
      </c>
      <c r="O331" s="156">
        <f t="shared" ca="1" si="99"/>
        <v>88.586941774424162</v>
      </c>
      <c r="P331" s="156">
        <f t="shared" ca="1" si="100"/>
        <v>88.586941774424162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811170</v>
      </c>
      <c r="M333" s="627">
        <f ca="1">IFERROR(__xludf.DUMMYFUNCTION("IMPORTRANGE(""https://docs.google.com/spreadsheets/d/1Yj_ptqi66GCucihVvJfMjLAmec39IyEx_6qawtMGysU/edit?usp=sharing"",""สบก!DL46"")"),811170)</f>
        <v>811170</v>
      </c>
      <c r="N333" s="628">
        <f ca="1">IFERROR(__xludf.DUMMYFUNCTION("IMPORTRANGE(""https://docs.google.com/spreadsheets/d/1Yj_ptqi66GCucihVvJfMjLAmec39IyEx_6qawtMGysU/edit?usp=sharing"",""สบก!DM46"")"),709813.5)</f>
        <v>709813.5</v>
      </c>
      <c r="O333" s="169">
        <f ca="1">IF(L333&gt;0,N333*100/L333,0)</f>
        <v>87.504900329154182</v>
      </c>
      <c r="P333" s="169">
        <f ca="1">IF(M333&gt;0,N333*100/M333,0)</f>
        <v>87.504900329154182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IFERROR(__xludf.DUMMYFUNCTION("IMPORTRANGE(""https://docs.google.com/spreadsheets/d/1Yj_ptqi66GCucihVvJfMjLAmec39IyEx_6qawtMGysU/edit?usp=sharing"",""สบก!DI46"")"),505170)</f>
        <v>505170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IFERROR(__xludf.DUMMYFUNCTION("IMPORTRANGE(""https://docs.google.com/spreadsheets/d/1XL5vhW3sbDhbH9Cz0tuDiY8C3ctxq1tqvaCgkFb8cCA/edit?usp=sharing"",""มุกดาหาร!J235"")"),1847.55)</f>
        <v>1847.55</v>
      </c>
      <c r="K340" s="343">
        <f t="shared" ca="1" si="103"/>
        <v>102.64166666666667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IFERROR(__xludf.DUMMYFUNCTION("IMPORTRANGE(""https://docs.google.com/spreadsheets/d/1XL5vhW3sbDhbH9Cz0tuDiY8C3ctxq1tqvaCgkFb8cCA/edit?usp=sharing"",""มุกดาหาร!J236"")"),390)</f>
        <v>390</v>
      </c>
      <c r="K341" s="343">
        <f t="shared" ca="1" si="103"/>
        <v>173.33333333333334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IFERROR(__xludf.DUMMYFUNCTION("IMPORTRANGE(""https://docs.google.com/spreadsheets/d/1XL5vhW3sbDhbH9Cz0tuDiY8C3ctxq1tqvaCgkFb8cCA/edit?usp=sharing"",""มุกดาหาร!J237"")"),3467.9)</f>
        <v>3467.9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IFERROR(__xludf.DUMMYFUNCTION("IMPORTRANGE(""https://docs.google.com/spreadsheets/d/1XL5vhW3sbDhbH9Cz0tuDiY8C3ctxq1tqvaCgkFb8cCA/edit?usp=sharing"",""มุกดาหาร!J238"")"),2)</f>
        <v>2</v>
      </c>
      <c r="K343" s="343">
        <f t="shared" ca="1" si="103"/>
        <v>0.88888888888888884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IFERROR(__xludf.DUMMYFUNCTION("IMPORTRANGE(""https://docs.google.com/spreadsheets/d/1XL5vhW3sbDhbH9Cz0tuDiY8C3ctxq1tqvaCgkFb8cCA/edit?usp=sharing"",""มุกดาหาร!J239"")"),32.35)</f>
        <v>32.35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IFERROR(__xludf.DUMMYFUNCTION("IMPORTRANGE(""https://docs.google.com/spreadsheets/d/1XL5vhW3sbDhbH9Cz0tuDiY8C3ctxq1tqvaCgkFb8cCA/edit?usp=sharing"",""มุกดาหาร!J240"")"),269)</f>
        <v>269</v>
      </c>
      <c r="K345" s="343">
        <f t="shared" ca="1" si="103"/>
        <v>119.55555555555556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IFERROR(__xludf.DUMMYFUNCTION("IMPORTRANGE(""https://docs.google.com/spreadsheets/d/1XL5vhW3sbDhbH9Cz0tuDiY8C3ctxq1tqvaCgkFb8cCA/edit?usp=sharing"",""มุกดาหาร!J241"")"),2610.2)</f>
        <v>2610.1999999999998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IFERROR(__xludf.DUMMYFUNCTION("IMPORTRANGE(""https://docs.google.com/spreadsheets/d/1XL5vhW3sbDhbH9Cz0tuDiY8C3ctxq1tqvaCgkFb8cCA/edit?usp=sharing"",""มุกดาหาร!L242"")"),2531108)</f>
        <v>2531108</v>
      </c>
      <c r="M347" s="358"/>
      <c r="N347" s="358">
        <f ca="1">IFERROR(__xludf.DUMMYFUNCTION("IMPORTRANGE(""https://docs.google.com/spreadsheets/d/1XL5vhW3sbDhbH9Cz0tuDiY8C3ctxq1tqvaCgkFb8cCA/edit?usp=sharing"",""มุกดาหาร!M242"")"),2268303.3)</f>
        <v>2268303.2999999998</v>
      </c>
      <c r="O347" s="358">
        <f ca="1">+IF(L347&gt;0,N347*100/L347,0)</f>
        <v>89.61700962582394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IFERROR(__xludf.DUMMYFUNCTION("IMPORTRANGE(""https://docs.google.com/spreadsheets/d/1XL5vhW3sbDhbH9Cz0tuDiY8C3ctxq1tqvaCgkFb8cCA/edit?usp=sharing"",""มุกดาหาร!J244"")"),190)</f>
        <v>190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IFERROR(__xludf.DUMMYFUNCTION("IMPORTRANGE(""https://docs.google.com/spreadsheets/d/1XL5vhW3sbDhbH9Cz0tuDiY8C3ctxq1tqvaCgkFb8cCA/edit?usp=sharing"",""มุกดาหาร!L244"")"),471760)</f>
        <v>471760</v>
      </c>
      <c r="M349" s="373"/>
      <c r="N349" s="373">
        <f ca="1">IFERROR(__xludf.DUMMYFUNCTION("IMPORTRANGE(""https://docs.google.com/spreadsheets/d/1XL5vhW3sbDhbH9Cz0tuDiY8C3ctxq1tqvaCgkFb8cCA/edit?usp=sharing"",""มุกดาหาร!M244"")"),456415)</f>
        <v>456415</v>
      </c>
      <c r="O349" s="373">
        <f ca="1">+IF(L349&gt;0,N349*100/L349,0)</f>
        <v>96.747286755977612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IFERROR(__xludf.DUMMYFUNCTION("IMPORTRANGE(""https://docs.google.com/spreadsheets/d/1XL5vhW3sbDhbH9Cz0tuDiY8C3ctxq1tqvaCgkFb8cCA/edit?usp=sharing"",""มุกดาหาร!L247"")"),471760)</f>
        <v>471760</v>
      </c>
      <c r="M352" s="165"/>
      <c r="N352" s="164">
        <f ca="1">IFERROR(__xludf.DUMMYFUNCTION("IMPORTRANGE(""https://docs.google.com/spreadsheets/d/1XL5vhW3sbDhbH9Cz0tuDiY8C3ctxq1tqvaCgkFb8cCA/edit?usp=sharing"",""มุกดาหาร!M247"")"),456415)</f>
        <v>456415</v>
      </c>
      <c r="O352" s="165">
        <f t="shared" ca="1" si="105"/>
        <v>96.747286755977612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IFERROR(__xludf.DUMMYFUNCTION("IMPORTRANGE(""https://docs.google.com/spreadsheets/d/1XL5vhW3sbDhbH9Cz0tuDiY8C3ctxq1tqvaCgkFb8cCA/edit?usp=sharing"",""มุกดาหาร!L249"")"),471760)</f>
        <v>471760</v>
      </c>
      <c r="M354" s="169"/>
      <c r="N354" s="168">
        <f ca="1">IFERROR(__xludf.DUMMYFUNCTION("IMPORTRANGE(""https://docs.google.com/spreadsheets/d/1XL5vhW3sbDhbH9Cz0tuDiY8C3ctxq1tqvaCgkFb8cCA/edit?usp=sharing"",""มุกดาหาร!M249"")"),456415)</f>
        <v>456415</v>
      </c>
      <c r="O354" s="169">
        <f t="shared" ca="1" si="105"/>
        <v>96.747286755977612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IFERROR(__xludf.DUMMYFUNCTION("IMPORTRANGE(""https://docs.google.com/spreadsheets/d/1XL5vhW3sbDhbH9Cz0tuDiY8C3ctxq1tqvaCgkFb8cCA/edit?usp=sharing"",""มุกดาหาร!M251"")"),170100)</f>
        <v>170100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IFERROR(__xludf.DUMMYFUNCTION("IMPORTRANGE(""https://docs.google.com/spreadsheets/d/1XL5vhW3sbDhbH9Cz0tuDiY8C3ctxq1tqvaCgkFb8cCA/edit?usp=sharing"",""มุกดาหาร!M252"")"),132365)</f>
        <v>132365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IFERROR(__xludf.DUMMYFUNCTION("IMPORTRANGE(""https://docs.google.com/spreadsheets/d/1XL5vhW3sbDhbH9Cz0tuDiY8C3ctxq1tqvaCgkFb8cCA/edit?usp=sharing"",""มุกดาหาร!M253"")"),75050)</f>
        <v>75050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IFERROR(__xludf.DUMMYFUNCTION("IMPORTRANGE(""https://docs.google.com/spreadsheets/d/1XL5vhW3sbDhbH9Cz0tuDiY8C3ctxq1tqvaCgkFb8cCA/edit?usp=sharing"",""มุกดาหาร!J270"")"),190)</f>
        <v>190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IFERROR(__xludf.DUMMYFUNCTION("IMPORTRANGE(""https://docs.google.com/spreadsheets/d/1XL5vhW3sbDhbH9Cz0tuDiY8C3ctxq1tqvaCgkFb8cCA/edit?usp=sharing"",""มุกดาหาร!M275"")"),973659)</f>
        <v>973659</v>
      </c>
      <c r="O380" s="373">
        <f ca="1">+IF(L380&gt;0,N380*100/L380,0)</f>
        <v>94.666024967915064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IFERROR(__xludf.DUMMYFUNCTION("IMPORTRANGE(""https://docs.google.com/spreadsheets/d/1XL5vhW3sbDhbH9Cz0tuDiY8C3ctxq1tqvaCgkFb8cCA/edit?usp=sharing"",""มุกดาหาร!M278"")"),973659)</f>
        <v>973659</v>
      </c>
      <c r="O383" s="165">
        <f t="shared" ca="1" si="109"/>
        <v>94.666024967915064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IFERROR(__xludf.DUMMYFUNCTION("IMPORTRANGE(""https://docs.google.com/spreadsheets/d/1XL5vhW3sbDhbH9Cz0tuDiY8C3ctxq1tqvaCgkFb8cCA/edit?usp=sharing"",""มุกดาหาร!M280"")"),973659)</f>
        <v>973659</v>
      </c>
      <c r="O385" s="169">
        <f t="shared" ca="1" si="109"/>
        <v>94.666024967915064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IFERROR(__xludf.DUMMYFUNCTION("IMPORTRANGE(""https://docs.google.com/spreadsheets/d/1XL5vhW3sbDhbH9Cz0tuDiY8C3ctxq1tqvaCgkFb8cCA/edit?usp=sharing"",""มุกดาหาร!M282"")"),621840)</f>
        <v>621840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IFERROR(__xludf.DUMMYFUNCTION("IMPORTRANGE(""https://docs.google.com/spreadsheets/d/1XL5vhW3sbDhbH9Cz0tuDiY8C3ctxq1tqvaCgkFb8cCA/edit?usp=sharing"",""มุกดาหาร!M283"")"),117699)</f>
        <v>117699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IFERROR(__xludf.DUMMYFUNCTION("IMPORTRANGE(""https://docs.google.com/spreadsheets/d/1XL5vhW3sbDhbH9Cz0tuDiY8C3ctxq1tqvaCgkFb8cCA/edit?usp=sharing"",""มุกดาหาร!M284"")"),36120)</f>
        <v>36120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IFERROR(__xludf.DUMMYFUNCTION("IMPORTRANGE(""https://docs.google.com/spreadsheets/d/1XL5vhW3sbDhbH9Cz0tuDiY8C3ctxq1tqvaCgkFb8cCA/edit?usp=sharing"",""มุกดาหาร!M296"")"),127353)</f>
        <v>127353</v>
      </c>
      <c r="O401" s="373">
        <f ca="1">+IF(L401&gt;0,N401*100/L401,0)</f>
        <v>79.620506408252581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IFERROR(__xludf.DUMMYFUNCTION("IMPORTRANGE(""https://docs.google.com/spreadsheets/d/1XL5vhW3sbDhbH9Cz0tuDiY8C3ctxq1tqvaCgkFb8cCA/edit?usp=sharing"",""มุกดาหาร!M299"")"),127353)</f>
        <v>127353</v>
      </c>
      <c r="O404" s="169">
        <f t="shared" ca="1" si="112"/>
        <v>79.620506408252581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IFERROR(__xludf.DUMMYFUNCTION("IMPORTRANGE(""https://docs.google.com/spreadsheets/d/1XL5vhW3sbDhbH9Cz0tuDiY8C3ctxq1tqvaCgkFb8cCA/edit?usp=sharing"",""มุกดาหาร!M301"")"),127353)</f>
        <v>127353</v>
      </c>
      <c r="O406" s="169">
        <f t="shared" ca="1" si="112"/>
        <v>79.620506408252581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IFERROR(__xludf.DUMMYFUNCTION("IMPORTRANGE(""https://docs.google.com/spreadsheets/d/1XL5vhW3sbDhbH9Cz0tuDiY8C3ctxq1tqvaCgkFb8cCA/edit?usp=sharing"",""มุกดาหาร!M305"")"),8800)</f>
        <v>8800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IFERROR(__xludf.DUMMYFUNCTION("IMPORTRANGE(""https://docs.google.com/spreadsheets/d/1XL5vhW3sbDhbH9Cz0tuDiY8C3ctxq1tqvaCgkFb8cCA/edit?usp=sharing"",""มุกดาหาร!M330"")"),139000)</f>
        <v>139000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IFERROR(__xludf.DUMMYFUNCTION("IMPORTRANGE(""https://docs.google.com/spreadsheets/d/1XL5vhW3sbDhbH9Cz0tuDiY8C3ctxq1tqvaCgkFb8cCA/edit?usp=sharing"",""มุกดาหาร!M332"")"),139000)</f>
        <v>139000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IFERROR(__xludf.DUMMYFUNCTION("IMPORTRANGE(""https://docs.google.com/spreadsheets/d/1XL5vhW3sbDhbH9Cz0tuDiY8C3ctxq1tqvaCgkFb8cCA/edit?usp=sharing"",""มุกดาหาร!M334"")"),139000)</f>
        <v>139000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IFERROR(__xludf.DUMMYFUNCTION("IMPORTRANGE(""https://docs.google.com/spreadsheets/d/1XL5vhW3sbDhbH9Cz0tuDiY8C3ctxq1tqvaCgkFb8cCA/edit?usp=sharing"",""มุกดาหาร!J350"")"),38747)</f>
        <v>38747</v>
      </c>
      <c r="K455" s="372">
        <f ca="1">IF(I455&gt;0,J455*100/I455,0)</f>
        <v>100.00516195638147</v>
      </c>
      <c r="L455" s="373">
        <f ca="1">IFERROR(__xludf.DUMMYFUNCTION("IMPORTRANGE(""https://docs.google.com/spreadsheets/d/1XL5vhW3sbDhbH9Cz0tuDiY8C3ctxq1tqvaCgkFb8cCA/edit?usp=sharing"",""มุกดาหาร!L350"")"),424018)</f>
        <v>424018</v>
      </c>
      <c r="M455" s="373"/>
      <c r="N455" s="373">
        <f ca="1">IFERROR(__xludf.DUMMYFUNCTION("IMPORTRANGE(""https://docs.google.com/spreadsheets/d/1XL5vhW3sbDhbH9Cz0tuDiY8C3ctxq1tqvaCgkFb8cCA/edit?usp=sharing"",""มุกดาหาร!M350"")"),339287)</f>
        <v>339287</v>
      </c>
      <c r="O455" s="373">
        <f t="shared" ref="O455:O459" ca="1" si="116">+IF(L455&gt;0,N455*100/L455,0)</f>
        <v>80.017121914635695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IFERROR(__xludf.DUMMYFUNCTION("IMPORTRANGE(""https://docs.google.com/spreadsheets/d/1XL5vhW3sbDhbH9Cz0tuDiY8C3ctxq1tqvaCgkFb8cCA/edit?usp=sharing"",""มุกดาหาร!L352"")"),424018)</f>
        <v>424018</v>
      </c>
      <c r="M457" s="165"/>
      <c r="N457" s="169">
        <f ca="1">IFERROR(__xludf.DUMMYFUNCTION("IMPORTRANGE(""https://docs.google.com/spreadsheets/d/1XL5vhW3sbDhbH9Cz0tuDiY8C3ctxq1tqvaCgkFb8cCA/edit?usp=sharing"",""มุกดาหาร!M352"")"),339287)</f>
        <v>339287</v>
      </c>
      <c r="O457" s="169">
        <f t="shared" ca="1" si="116"/>
        <v>80.017121914635695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IFERROR(__xludf.DUMMYFUNCTION("IMPORTRANGE(""https://docs.google.com/spreadsheets/d/1XL5vhW3sbDhbH9Cz0tuDiY8C3ctxq1tqvaCgkFb8cCA/edit?usp=sharing"",""มุกดาหาร!L354"")"),424018)</f>
        <v>424018</v>
      </c>
      <c r="M459" s="169"/>
      <c r="N459" s="169">
        <f ca="1">IFERROR(__xludf.DUMMYFUNCTION("IMPORTRANGE(""https://docs.google.com/spreadsheets/d/1XL5vhW3sbDhbH9Cz0tuDiY8C3ctxq1tqvaCgkFb8cCA/edit?usp=sharing"",""มุกดาหาร!M354"")"),339287)</f>
        <v>339287</v>
      </c>
      <c r="O459" s="169">
        <f t="shared" ca="1" si="116"/>
        <v>80.017121914635695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IFERROR(__xludf.DUMMYFUNCTION("IMPORTRANGE(""https://docs.google.com/spreadsheets/d/1XL5vhW3sbDhbH9Cz0tuDiY8C3ctxq1tqvaCgkFb8cCA/edit?usp=sharing"",""มุกดาหาร!M357"")"),94599)</f>
        <v>94599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IFERROR(__xludf.DUMMYFUNCTION("IMPORTRANGE(""https://docs.google.com/spreadsheets/d/1XL5vhW3sbDhbH9Cz0tuDiY8C3ctxq1tqvaCgkFb8cCA/edit?usp=sharing"",""มุกดาหาร!M358"")"),244688)</f>
        <v>244688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IFERROR(__xludf.DUMMYFUNCTION("IMPORTRANGE(""https://docs.google.com/spreadsheets/d/1XL5vhW3sbDhbH9Cz0tuDiY8C3ctxq1tqvaCgkFb8cCA/edit?usp=sharing"",""มุกดาหาร!J359"")"),38747)</f>
        <v>38747</v>
      </c>
      <c r="K464" s="269">
        <f t="shared" ref="K464:K515" ca="1" si="117">IF(I464&gt;0,J464*100/I464,0)</f>
        <v>100.00516195638147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IFERROR(__xludf.DUMMYFUNCTION("IMPORTRANGE(""https://docs.google.com/spreadsheets/d/1XL5vhW3sbDhbH9Cz0tuDiY8C3ctxq1tqvaCgkFb8cCA/edit?usp=sharing"",""มุกดาหาร!J376"")"),38747)</f>
        <v>38747</v>
      </c>
      <c r="K481" s="202">
        <f t="shared" ca="1" si="117"/>
        <v>100.00516195638147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IFERROR(__xludf.DUMMYFUNCTION("IMPORTRANGE(""https://docs.google.com/spreadsheets/d/1XL5vhW3sbDhbH9Cz0tuDiY8C3ctxq1tqvaCgkFb8cCA/edit?usp=sharing"",""มุกดาหาร!J378"")"),36576)</f>
        <v>36576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IFERROR(__xludf.DUMMYFUNCTION("IMPORTRANGE(""https://docs.google.com/spreadsheets/d/1XL5vhW3sbDhbH9Cz0tuDiY8C3ctxq1tqvaCgkFb8cCA/edit?usp=sharing"",""มุกดาหาร!J379"")"),4481)</f>
        <v>4481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IFERROR(__xludf.DUMMYFUNCTION("IMPORTRANGE(""https://docs.google.com/spreadsheets/d/1XL5vhW3sbDhbH9Cz0tuDiY8C3ctxq1tqvaCgkFb8cCA/edit?usp=sharing"",""มุกดาหาร!J380"")"),201)</f>
        <v>201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IFERROR(__xludf.DUMMYFUNCTION("IMPORTRANGE(""https://docs.google.com/spreadsheets/d/1XL5vhW3sbDhbH9Cz0tuDiY8C3ctxq1tqvaCgkFb8cCA/edit?usp=sharing"",""มุกดาหาร!J381"")"),22)</f>
        <v>22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IFERROR(__xludf.DUMMYFUNCTION("IMPORTRANGE(""https://docs.google.com/spreadsheets/d/1XL5vhW3sbDhbH9Cz0tuDiY8C3ctxq1tqvaCgkFb8cCA/edit?usp=sharing"",""มุกดาหาร!J382"")"),1067)</f>
        <v>1067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IFERROR(__xludf.DUMMYFUNCTION("IMPORTRANGE(""https://docs.google.com/spreadsheets/d/1XL5vhW3sbDhbH9Cz0tuDiY8C3ctxq1tqvaCgkFb8cCA/edit?usp=sharing"",""มุกดาหาร!J383"")"),119)</f>
        <v>119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IFERROR(__xludf.DUMMYFUNCTION("IMPORTRANGE(""https://docs.google.com/spreadsheets/d/1XL5vhW3sbDhbH9Cz0tuDiY8C3ctxq1tqvaCgkFb8cCA/edit?usp=sharing"",""มุกดาหาร!J384"")"),1067)</f>
        <v>1067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IFERROR(__xludf.DUMMYFUNCTION("IMPORTRANGE(""https://docs.google.com/spreadsheets/d/1XL5vhW3sbDhbH9Cz0tuDiY8C3ctxq1tqvaCgkFb8cCA/edit?usp=sharing"",""มุกดาหาร!J388"")"),903)</f>
        <v>903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IFERROR(__xludf.DUMMYFUNCTION("IMPORTRANGE(""https://docs.google.com/spreadsheets/d/1XL5vhW3sbDhbH9Cz0tuDiY8C3ctxq1tqvaCgkFb8cCA/edit?usp=sharing"",""มุกดาหาร!J389"")"),93)</f>
        <v>93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IFERROR(__xludf.DUMMYFUNCTION("IMPORTRANGE(""https://docs.google.com/spreadsheets/d/1XL5vhW3sbDhbH9Cz0tuDiY8C3ctxq1tqvaCgkFb8cCA/edit?usp=sharing"",""มุกดาหาร!J392"")"),2280)</f>
        <v>2280</v>
      </c>
      <c r="K497" s="444">
        <f t="shared" ca="1" si="117"/>
        <v>100.04387889425186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IFERROR(__xludf.DUMMYFUNCTION("IMPORTRANGE(""https://docs.google.com/spreadsheets/d/1XL5vhW3sbDhbH9Cz0tuDiY8C3ctxq1tqvaCgkFb8cCA/edit?usp=sharing"",""มุกดาหาร!J393"")"),2280)</f>
        <v>2280</v>
      </c>
      <c r="K498" s="202">
        <f t="shared" ca="1" si="117"/>
        <v>100.04387889425186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IFERROR(__xludf.DUMMYFUNCTION("IMPORTRANGE(""https://docs.google.com/spreadsheets/d/1XL5vhW3sbDhbH9Cz0tuDiY8C3ctxq1tqvaCgkFb8cCA/edit?usp=sharing"",""มุกดาหาร!J394"")"),188)</f>
        <v>188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IFERROR(__xludf.DUMMYFUNCTION("IMPORTRANGE(""https://docs.google.com/spreadsheets/d/1XL5vhW3sbDhbH9Cz0tuDiY8C3ctxq1tqvaCgkFb8cCA/edit?usp=sharing"",""มุกดาหาร!J395"")"),2115)</f>
        <v>2115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IFERROR(__xludf.DUMMYFUNCTION("IMPORTRANGE(""https://docs.google.com/spreadsheets/d/1XL5vhW3sbDhbH9Cz0tuDiY8C3ctxq1tqvaCgkFb8cCA/edit?usp=sharing"",""มุกดาหาร!J396"")"),173)</f>
        <v>173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IFERROR(__xludf.DUMMYFUNCTION("IMPORTRANGE(""https://docs.google.com/spreadsheets/d/1XL5vhW3sbDhbH9Cz0tuDiY8C3ctxq1tqvaCgkFb8cCA/edit?usp=sharing"",""มุกดาหาร!J397"")"),1275)</f>
        <v>1275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IFERROR(__xludf.DUMMYFUNCTION("IMPORTRANGE(""https://docs.google.com/spreadsheets/d/1XL5vhW3sbDhbH9Cz0tuDiY8C3ctxq1tqvaCgkFb8cCA/edit?usp=sharing"",""มุกดาหาร!J398"")"),95)</f>
        <v>95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IFERROR(__xludf.DUMMYFUNCTION("IMPORTRANGE(""https://docs.google.com/spreadsheets/d/1XL5vhW3sbDhbH9Cz0tuDiY8C3ctxq1tqvaCgkFb8cCA/edit?usp=sharing"",""มุกดาหาร!J399"")"),840)</f>
        <v>840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IFERROR(__xludf.DUMMYFUNCTION("IMPORTRANGE(""https://docs.google.com/spreadsheets/d/1XL5vhW3sbDhbH9Cz0tuDiY8C3ctxq1tqvaCgkFb8cCA/edit?usp=sharing"",""มุกดาหาร!J400"")"),78)</f>
        <v>78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IFERROR(__xludf.DUMMYFUNCTION("IMPORTRANGE(""https://docs.google.com/spreadsheets/d/1XL5vhW3sbDhbH9Cz0tuDiY8C3ctxq1tqvaCgkFb8cCA/edit?usp=sharing"",""มุกดาหาร!J403"")"),86)</f>
        <v>86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IFERROR(__xludf.DUMMYFUNCTION("IMPORTRANGE(""https://docs.google.com/spreadsheets/d/1XL5vhW3sbDhbH9Cz0tuDiY8C3ctxq1tqvaCgkFb8cCA/edit?usp=sharing"",""มุกดาหาร!J405"")"),86)</f>
        <v>86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IFERROR(__xludf.DUMMYFUNCTION("IMPORTRANGE(""https://docs.google.com/spreadsheets/d/1XL5vhW3sbDhbH9Cz0tuDiY8C3ctxq1tqvaCgkFb8cCA/edit?usp=sharing"",""มุกดาหาร!J409"")"),79)</f>
        <v>79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IFERROR(__xludf.DUMMYFUNCTION("IMPORTRANGE(""https://docs.google.com/spreadsheets/d/1XL5vhW3sbDhbH9Cz0tuDiY8C3ctxq1tqvaCgkFb8cCA/edit?usp=sharing"",""มุกดาหาร!J410"")"),11)</f>
        <v>11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IFERROR(__xludf.DUMMYFUNCTION("IMPORTRANGE(""https://docs.google.com/spreadsheets/d/1XL5vhW3sbDhbH9Cz0tuDiY8C3ctxq1tqvaCgkFb8cCA/edit?usp=sharing"",""มุกดาหาร!J459"")"),2386)</f>
        <v>2386</v>
      </c>
      <c r="K564" s="372">
        <f ca="1">IF(I564&gt;0,J564*100/I564,0)</f>
        <v>132.55555555555554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IFERROR(__xludf.DUMMYFUNCTION("IMPORTRANGE(""https://docs.google.com/spreadsheets/d/1XL5vhW3sbDhbH9Cz0tuDiY8C3ctxq1tqvaCgkFb8cCA/edit?usp=sharing"",""มุกดาหาร!M459"")"),85499.3)</f>
        <v>85499.3</v>
      </c>
      <c r="O564" s="373">
        <f t="shared" ref="O564:O568" ca="1" si="122">+IF(L564&gt;0,N564*100/L564,0)</f>
        <v>62.646028722157091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IFERROR(__xludf.DUMMYFUNCTION("IMPORTRANGE(""https://docs.google.com/spreadsheets/d/1XL5vhW3sbDhbH9Cz0tuDiY8C3ctxq1tqvaCgkFb8cCA/edit?usp=sharing"",""มุกดาหาร!M461"")"),85499.3)</f>
        <v>85499.3</v>
      </c>
      <c r="O566" s="169">
        <f t="shared" ca="1" si="122"/>
        <v>62.646028722157091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IFERROR(__xludf.DUMMYFUNCTION("IMPORTRANGE(""https://docs.google.com/spreadsheets/d/1XL5vhW3sbDhbH9Cz0tuDiY8C3ctxq1tqvaCgkFb8cCA/edit?usp=sharing"",""มุกดาหาร!M463"")"),85499.3)</f>
        <v>85499.3</v>
      </c>
      <c r="O568" s="169">
        <f t="shared" ca="1" si="122"/>
        <v>62.646028722157091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IFERROR(__xludf.DUMMYFUNCTION("IMPORTRANGE(""https://docs.google.com/spreadsheets/d/1XL5vhW3sbDhbH9Cz0tuDiY8C3ctxq1tqvaCgkFb8cCA/edit?usp=sharing"",""มุกดาหาร!M467"")"),25366.3)</f>
        <v>25366.3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IFERROR(__xludf.DUMMYFUNCTION("IMPORTRANGE(""https://docs.google.com/spreadsheets/d/1XL5vhW3sbDhbH9Cz0tuDiY8C3ctxq1tqvaCgkFb8cCA/edit?usp=sharing"",""มุกดาหาร!J468"")"),2386)</f>
        <v>2386</v>
      </c>
      <c r="K573" s="202">
        <f ca="1">IF(I573&gt;0,J573*100/I573,0)</f>
        <v>132.55555555555554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IFERROR(__xludf.DUMMYFUNCTION("IMPORTRANGE(""https://docs.google.com/spreadsheets/d/1XL5vhW3sbDhbH9Cz0tuDiY8C3ctxq1tqvaCgkFb8cCA/edit?usp=sharing"",""มุกดาหาร!J472"")"),1931)</f>
        <v>1931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IFERROR(__xludf.DUMMYFUNCTION("IMPORTRANGE(""https://docs.google.com/spreadsheets/d/1XL5vhW3sbDhbH9Cz0tuDiY8C3ctxq1tqvaCgkFb8cCA/edit?usp=sharing"",""มุกดาหาร!J475"")"),80)</f>
        <v>80</v>
      </c>
      <c r="K580" s="372">
        <f ca="1">IF(I580&gt;0,J580*100/I580,0)</f>
        <v>200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IFERROR(__xludf.DUMMYFUNCTION("IMPORTRANGE(""https://docs.google.com/spreadsheets/d/1XL5vhW3sbDhbH9Cz0tuDiY8C3ctxq1tqvaCgkFb8cCA/edit?usp=sharing"",""มุกดาหาร!M475"")"),111950)</f>
        <v>111950</v>
      </c>
      <c r="O580" s="373">
        <f t="shared" ref="O580:O584" ca="1" si="124">+IF(L580&gt;0,N580*100/L580,0)</f>
        <v>83.271347813150854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IFERROR(__xludf.DUMMYFUNCTION("IMPORTRANGE(""https://docs.google.com/spreadsheets/d/1XL5vhW3sbDhbH9Cz0tuDiY8C3ctxq1tqvaCgkFb8cCA/edit?usp=sharing"",""มุกดาหาร!M477"")"),111950)</f>
        <v>111950</v>
      </c>
      <c r="O582" s="169">
        <f t="shared" ca="1" si="124"/>
        <v>83.271347813150854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IFERROR(__xludf.DUMMYFUNCTION("IMPORTRANGE(""https://docs.google.com/spreadsheets/d/1XL5vhW3sbDhbH9Cz0tuDiY8C3ctxq1tqvaCgkFb8cCA/edit?usp=sharing"",""มุกดาหาร!M479"")"),111950)</f>
        <v>111950</v>
      </c>
      <c r="O584" s="169">
        <f t="shared" ca="1" si="124"/>
        <v>83.271347813150854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IFERROR(__xludf.DUMMYFUNCTION("IMPORTRANGE(""https://docs.google.com/spreadsheets/d/1XL5vhW3sbDhbH9Cz0tuDiY8C3ctxq1tqvaCgkFb8cCA/edit?usp=sharing"",""มุกดาหาร!M483"")"),111950)</f>
        <v>111950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IFERROR(__xludf.DUMMYFUNCTION("IMPORTRANGE(""https://docs.google.com/spreadsheets/d/1XL5vhW3sbDhbH9Cz0tuDiY8C3ctxq1tqvaCgkFb8cCA/edit?usp=sharing"",""มุกดาหาร!J486"")"),77)</f>
        <v>77</v>
      </c>
      <c r="K591" s="163">
        <f t="shared" ca="1" si="125"/>
        <v>192.5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IFERROR(__xludf.DUMMYFUNCTION("IMPORTRANGE(""https://docs.google.com/spreadsheets/d/1XL5vhW3sbDhbH9Cz0tuDiY8C3ctxq1tqvaCgkFb8cCA/edit?usp=sharing"",""มุกดาหาร!J487"")"),51.03)</f>
        <v>51.03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IFERROR(__xludf.DUMMYFUNCTION("IMPORTRANGE(""https://docs.google.com/spreadsheets/d/1XL5vhW3sbDhbH9Cz0tuDiY8C3ctxq1tqvaCgkFb8cCA/edit?usp=sharing"",""มุกดาหาร!J488"")"),81)</f>
        <v>81</v>
      </c>
      <c r="K593" s="163">
        <f t="shared" ca="1" si="125"/>
        <v>202.5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IFERROR(__xludf.DUMMYFUNCTION("IMPORTRANGE(""https://docs.google.com/spreadsheets/d/1XL5vhW3sbDhbH9Cz0tuDiY8C3ctxq1tqvaCgkFb8cCA/edit?usp=sharing"",""มุกดาหาร!J489"")"),52.85)</f>
        <v>52.85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IFERROR(__xludf.DUMMYFUNCTION("IMPORTRANGE(""https://docs.google.com/spreadsheets/d/1XL5vhW3sbDhbH9Cz0tuDiY8C3ctxq1tqvaCgkFb8cCA/edit?usp=sharing"",""มุกดาหาร!J490"")"),80)</f>
        <v>80</v>
      </c>
      <c r="K595" s="163">
        <f t="shared" ca="1" si="125"/>
        <v>200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IFERROR(__xludf.DUMMYFUNCTION("IMPORTRANGE(""https://docs.google.com/spreadsheets/d/1XL5vhW3sbDhbH9Cz0tuDiY8C3ctxq1tqvaCgkFb8cCA/edit?usp=sharing"",""มุกดาหาร!J491"")"),52.01)</f>
        <v>52.01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IFERROR(__xludf.DUMMYFUNCTION("IMPORTRANGE(""https://docs.google.com/spreadsheets/d/1XL5vhW3sbDhbH9Cz0tuDiY8C3ctxq1tqvaCgkFb8cCA/edit?usp=sharing"",""มุกดาหาร!L492"")"),2600)</f>
        <v>2600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IFERROR(__xludf.DUMMYFUNCTION("IMPORTRANGE(""https://docs.google.com/spreadsheets/d/1XL5vhW3sbDhbH9Cz0tuDiY8C3ctxq1tqvaCgkFb8cCA/edit?usp=sharing"",""มุกดาหาร!L494"")"),2600)</f>
        <v>2600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IFERROR(__xludf.DUMMYFUNCTION("IMPORTRANGE(""https://docs.google.com/spreadsheets/d/1XL5vhW3sbDhbH9Cz0tuDiY8C3ctxq1tqvaCgkFb8cCA/edit?usp=sharing"",""มุกดาหาร!L496"")"),2600)</f>
        <v>2600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IFERROR(__xludf.DUMMYFUNCTION("IMPORTRANGE(""https://docs.google.com/spreadsheets/d/1XL5vhW3sbDhbH9Cz0tuDiY8C3ctxq1tqvaCgkFb8cCA/edit?usp=sharing"",""มุกดาหาร!J523"")"),5015410.18)</f>
        <v>5015410.18</v>
      </c>
      <c r="K628" s="343">
        <f t="shared" ref="K628:K635" ca="1" si="129">IF(I628&gt;0,J628*100/I628,0)</f>
        <v>93.825547685085013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IFERROR(__xludf.DUMMYFUNCTION("IMPORTRANGE(""https://docs.google.com/spreadsheets/d/1XL5vhW3sbDhbH9Cz0tuDiY8C3ctxq1tqvaCgkFb8cCA/edit?usp=sharing"",""มุกดาหาร!J524"")"),451)</f>
        <v>451</v>
      </c>
      <c r="K629" s="343">
        <f t="shared" ca="1" si="129"/>
        <v>92.418032786885249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IFERROR(__xludf.DUMMYFUNCTION("IMPORTRANGE(""https://docs.google.com/spreadsheets/d/1XL5vhW3sbDhbH9Cz0tuDiY8C3ctxq1tqvaCgkFb8cCA/edit?usp=sharing"",""มุกดาหาร!J525"")"),477466.32)</f>
        <v>477466.32</v>
      </c>
      <c r="K630" s="343">
        <f t="shared" ca="1" si="129"/>
        <v>13.037284920787801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IFERROR(__xludf.DUMMYFUNCTION("IMPORTRANGE(""https://docs.google.com/spreadsheets/d/1XL5vhW3sbDhbH9Cz0tuDiY8C3ctxq1tqvaCgkFb8cCA/edit?usp=sharing"",""มุกดาหาร!J526"")"),75)</f>
        <v>75</v>
      </c>
      <c r="K631" s="343">
        <f t="shared" ca="1" si="129"/>
        <v>33.333333333333336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IFERROR(__xludf.DUMMYFUNCTION("IMPORTRANGE(""https://docs.google.com/spreadsheets/d/1XL5vhW3sbDhbH9Cz0tuDiY8C3ctxq1tqvaCgkFb8cCA/edit?usp=sharing"",""มุกดาหาร!J529"")"),7050000)</f>
        <v>7050000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IFERROR(__xludf.DUMMYFUNCTION("IMPORTRANGE(""https://docs.google.com/spreadsheets/d/1XL5vhW3sbDhbH9Cz0tuDiY8C3ctxq1tqvaCgkFb8cCA/edit?usp=sharing"",""มุกดาหาร!I530"")"),150)</f>
        <v>150</v>
      </c>
      <c r="J635" s="505">
        <f ca="1">IFERROR(__xludf.DUMMYFUNCTION("IMPORTRANGE(""https://docs.google.com/spreadsheets/d/1XL5vhW3sbDhbH9Cz0tuDiY8C3ctxq1tqvaCgkFb8cCA/edit?usp=sharing"",""มุกดาหาร!J530"")"),204)</f>
        <v>204</v>
      </c>
      <c r="K635" s="487">
        <f t="shared" ca="1" si="129"/>
        <v>136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6122342</v>
      </c>
      <c r="M8" s="23">
        <f t="shared" ca="1" si="0"/>
        <v>3688949</v>
      </c>
      <c r="N8" s="23">
        <f t="shared" ca="1" si="0"/>
        <v>5669162.21</v>
      </c>
      <c r="O8" s="22">
        <f t="shared" ref="O8:O16" ca="1" si="1">IF(L8&gt;0,N8*100/L8,0)</f>
        <v>92.597934091235018</v>
      </c>
      <c r="P8" s="22">
        <f t="shared" ref="P8:P16" ca="1" si="2">IF(M8&gt;0,N8*100/M8,0)</f>
        <v>153.67960386549123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6122342</v>
      </c>
      <c r="M10" s="30">
        <f t="shared" ca="1" si="4"/>
        <v>3688949</v>
      </c>
      <c r="N10" s="30">
        <f t="shared" ca="1" si="4"/>
        <v>5669162.21</v>
      </c>
      <c r="O10" s="29">
        <f t="shared" ca="1" si="1"/>
        <v>92.597934091235018</v>
      </c>
      <c r="P10" s="29">
        <f t="shared" ca="1" si="2"/>
        <v>153.67960386549123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5840822</v>
      </c>
      <c r="M12" s="38">
        <f t="shared" ca="1" si="6"/>
        <v>3449549</v>
      </c>
      <c r="N12" s="38">
        <f t="shared" ca="1" si="6"/>
        <v>5387642.21</v>
      </c>
      <c r="O12" s="38">
        <f t="shared" ca="1" si="1"/>
        <v>92.241164171755273</v>
      </c>
      <c r="P12" s="38">
        <f t="shared" ca="1" si="2"/>
        <v>156.18395941034612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2087909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3752913</v>
      </c>
      <c r="M14" s="38">
        <f t="shared" si="8"/>
        <v>0</v>
      </c>
      <c r="N14" s="38">
        <f t="shared" ca="1" si="8"/>
        <v>2052244.5</v>
      </c>
      <c r="O14" s="38">
        <f t="shared" ca="1" si="1"/>
        <v>54.684041436612041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281520</v>
      </c>
      <c r="M16" s="38">
        <f t="shared" ca="1" si="10"/>
        <v>239400</v>
      </c>
      <c r="N16" s="38">
        <f t="shared" ca="1" si="10"/>
        <v>281520</v>
      </c>
      <c r="O16" s="49">
        <f t="shared" ca="1" si="1"/>
        <v>100</v>
      </c>
      <c r="P16" s="49">
        <f t="shared" ca="1" si="2"/>
        <v>117.59398496240601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3731069</v>
      </c>
      <c r="M18" s="23">
        <f t="shared" ca="1" si="11"/>
        <v>3688949</v>
      </c>
      <c r="N18" s="23">
        <f t="shared" ca="1" si="11"/>
        <v>3616917.71</v>
      </c>
      <c r="O18" s="22">
        <f t="shared" ref="O18:O20" ca="1" si="12">IF(L18&gt;0,N18*100/L18,0)</f>
        <v>96.94052053178325</v>
      </c>
      <c r="P18" s="22">
        <f t="shared" ref="P18:P26" ca="1" si="13">IF(M18&gt;0,N18*100/M18,0)</f>
        <v>98.047376366547766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3731069</v>
      </c>
      <c r="M20" s="30">
        <f t="shared" ca="1" si="15"/>
        <v>3688949</v>
      </c>
      <c r="N20" s="30">
        <f t="shared" ca="1" si="15"/>
        <v>3616917.71</v>
      </c>
      <c r="O20" s="29">
        <f t="shared" ca="1" si="12"/>
        <v>96.94052053178325</v>
      </c>
      <c r="P20" s="29">
        <f t="shared" ca="1" si="13"/>
        <v>98.047376366547766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3449549</v>
      </c>
      <c r="M22" s="41">
        <f t="shared" ca="1" si="18"/>
        <v>3449549</v>
      </c>
      <c r="N22" s="38">
        <f t="shared" ca="1" si="18"/>
        <v>3335397.71</v>
      </c>
      <c r="O22" s="38">
        <f t="shared" ca="1" si="17"/>
        <v>96.690834367043351</v>
      </c>
      <c r="P22" s="38">
        <f t="shared" ca="1" si="13"/>
        <v>96.690834367043351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2087909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1361640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281520</v>
      </c>
      <c r="M26" s="49">
        <f t="shared" ca="1" si="22"/>
        <v>239400</v>
      </c>
      <c r="N26" s="49">
        <f t="shared" ca="1" si="22"/>
        <v>281520</v>
      </c>
      <c r="O26" s="49">
        <f t="shared" ca="1" si="17"/>
        <v>100</v>
      </c>
      <c r="P26" s="49">
        <f t="shared" ca="1" si="13"/>
        <v>117.59398496240601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2391273</v>
      </c>
      <c r="M28" s="23">
        <f t="shared" si="23"/>
        <v>0</v>
      </c>
      <c r="N28" s="23">
        <f t="shared" ca="1" si="23"/>
        <v>2052244.5</v>
      </c>
      <c r="O28" s="22">
        <f t="shared" ref="O28:O30" ca="1" si="24">IF(L28&gt;0,N28*100/L28,0)</f>
        <v>85.822258688154804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2391273</v>
      </c>
      <c r="M30" s="30">
        <f t="shared" si="27"/>
        <v>0</v>
      </c>
      <c r="N30" s="30">
        <f t="shared" ca="1" si="27"/>
        <v>2052244.5</v>
      </c>
      <c r="O30" s="29">
        <f t="shared" ca="1" si="24"/>
        <v>85.822258688154804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2391273</v>
      </c>
      <c r="M32" s="38">
        <f t="shared" si="30"/>
        <v>0</v>
      </c>
      <c r="N32" s="38">
        <f t="shared" ca="1" si="30"/>
        <v>2052244.5</v>
      </c>
      <c r="O32" s="38">
        <f t="shared" ca="1" si="29"/>
        <v>85.822258688154804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2391273</v>
      </c>
      <c r="M34" s="38">
        <f t="shared" si="32"/>
        <v>0</v>
      </c>
      <c r="N34" s="38">
        <f t="shared" ca="1" si="32"/>
        <v>2052244.5</v>
      </c>
      <c r="O34" s="38">
        <f t="shared" ca="1" si="29"/>
        <v>85.822258688154804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3731069</v>
      </c>
      <c r="M37" s="54">
        <f t="shared" ca="1" si="33"/>
        <v>3688949</v>
      </c>
      <c r="N37" s="54">
        <f t="shared" ca="1" si="33"/>
        <v>3616917.71</v>
      </c>
      <c r="O37" s="55">
        <f t="shared" ca="1" si="29"/>
        <v>96.94052053178325</v>
      </c>
      <c r="P37" s="55">
        <f t="shared" ca="1" si="25"/>
        <v>98.047376366547766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886220</v>
      </c>
      <c r="M41" s="78">
        <f t="shared" ca="1" si="34"/>
        <v>844100</v>
      </c>
      <c r="N41" s="78">
        <f t="shared" ca="1" si="34"/>
        <v>828171.71</v>
      </c>
      <c r="O41" s="77">
        <f t="shared" ref="O41:O43" ca="1" si="35">IF(L41&gt;0,N41*100/L41,0)</f>
        <v>93.449900701857331</v>
      </c>
      <c r="P41" s="77">
        <f t="shared" ref="P41:P43" ca="1" si="36">IF(M41&gt;0,N41*100/M41,0)</f>
        <v>98.112985428266796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886220</v>
      </c>
      <c r="M43" s="78">
        <f t="shared" ca="1" si="38"/>
        <v>844100</v>
      </c>
      <c r="N43" s="78">
        <f t="shared" ca="1" si="38"/>
        <v>828171.71</v>
      </c>
      <c r="O43" s="77">
        <f t="shared" ca="1" si="35"/>
        <v>93.449900701857331</v>
      </c>
      <c r="P43" s="77">
        <f t="shared" ca="1" si="36"/>
        <v>98.112985428266796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IFERROR(__xludf.DUMMYFUNCTION("IMPORTRANGE(""https://docs.google.com/spreadsheets/d/1Yj_ptqi66GCucihVvJfMjLAmec39IyEx_6qawtMGysU/edit?usp=sharing"",""สบก!R47"")"),786051.71)</f>
        <v>786051.71</v>
      </c>
      <c r="O45" s="624">
        <f ca="1">IF(L45&gt;0,N45*100/L45,0)</f>
        <v>93.123055325198436</v>
      </c>
      <c r="P45" s="624">
        <f ca="1">IF(M45&gt;0,N45*100/M45,0)</f>
        <v>93.123055325198436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IFERROR(__xludf.DUMMYFUNCTION("IMPORTRANGE(""https://docs.google.com/spreadsheets/d/1Yj_ptqi66GCucihVvJfMjLAmec39IyEx_6qawtMGysU/edit?usp=sharing"",""สบก!O47"")"),42120)</f>
        <v>42120</v>
      </c>
      <c r="M49" s="626"/>
      <c r="N49" s="623">
        <f ca="1">IFERROR(__xludf.DUMMYFUNCTION("IMPORTRANGE(""https://docs.google.com/spreadsheets/d/1Yj_ptqi66GCucihVvJfMjLAmec39IyEx_6qawtMGysU/edit?usp=sharing"",""สบก!S47"")"),42120)</f>
        <v>42120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645109</v>
      </c>
      <c r="M53" s="121">
        <f t="shared" ca="1" si="39"/>
        <v>645109</v>
      </c>
      <c r="N53" s="121">
        <f t="shared" ca="1" si="39"/>
        <v>623709</v>
      </c>
      <c r="O53" s="120">
        <f t="shared" ref="O53:O55" ca="1" si="40">IF(L53&gt;0,N53*100/L53,0)</f>
        <v>96.682731135358523</v>
      </c>
      <c r="P53" s="120">
        <f t="shared" ref="P53:P55" ca="1" si="41">IF(M53&gt;0,N53*100/M53,0)</f>
        <v>96.682731135358523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645109</v>
      </c>
      <c r="M55" s="121">
        <f t="shared" ca="1" si="43"/>
        <v>645109</v>
      </c>
      <c r="N55" s="121">
        <f t="shared" ca="1" si="43"/>
        <v>623709</v>
      </c>
      <c r="O55" s="120">
        <f t="shared" ca="1" si="40"/>
        <v>96.682731135358523</v>
      </c>
      <c r="P55" s="120">
        <f t="shared" ca="1" si="41"/>
        <v>96.682731135358523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645109</v>
      </c>
      <c r="M57" s="623">
        <f ca="1">IFERROR(__xludf.DUMMYFUNCTION("IMPORTRANGE(""https://docs.google.com/spreadsheets/d/1Yj_ptqi66GCucihVvJfMjLAmec39IyEx_6qawtMGysU/edit?usp=sharing"",""สบก!Z47"")"),645109)</f>
        <v>645109</v>
      </c>
      <c r="N57" s="623">
        <f ca="1">IFERROR(__xludf.DUMMYFUNCTION("IMPORTRANGE(""https://docs.google.com/spreadsheets/d/1Yj_ptqi66GCucihVvJfMjLAmec39IyEx_6qawtMGysU/edit?usp=sharing"",""สบก!AA47"")"),623709)</f>
        <v>623709</v>
      </c>
      <c r="O57" s="624">
        <f ca="1">IF(L57&gt;0,N57*100/L57,0)</f>
        <v>96.682731135358523</v>
      </c>
      <c r="P57" s="624">
        <f ca="1">IF(M57&gt;0,N57*100/M57,0)</f>
        <v>96.682731135358523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IFERROR(__xludf.DUMMYFUNCTION("IMPORTRANGE(""https://docs.google.com/spreadsheets/d/1Yj_ptqi66GCucihVvJfMjLAmec39IyEx_6qawtMGysU/edit?usp=sharing"",""สบก!V47"")"),645109)</f>
        <v>645109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752120</v>
      </c>
      <c r="M66" s="152">
        <f t="shared" ca="1" si="45"/>
        <v>752120</v>
      </c>
      <c r="N66" s="152">
        <f t="shared" ca="1" si="45"/>
        <v>746039</v>
      </c>
      <c r="O66" s="151">
        <f t="shared" ref="O66:O68" ca="1" si="46">IF(L66&gt;0,N66*100/L66,0)</f>
        <v>99.191485401265751</v>
      </c>
      <c r="P66" s="151">
        <f t="shared" ref="P66:P68" ca="1" si="47">IF(M66&gt;0,N66*100/M66,0)</f>
        <v>99.191485401265751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752120</v>
      </c>
      <c r="M68" s="157">
        <f t="shared" ca="1" si="49"/>
        <v>752120</v>
      </c>
      <c r="N68" s="157">
        <f t="shared" ca="1" si="49"/>
        <v>746039</v>
      </c>
      <c r="O68" s="156">
        <f t="shared" ca="1" si="46"/>
        <v>99.191485401265751</v>
      </c>
      <c r="P68" s="156">
        <f t="shared" ca="1" si="47"/>
        <v>99.191485401265751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752120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IFERROR(__xludf.DUMMYFUNCTION("IMPORTRANGE(""https://docs.google.com/spreadsheets/d/1Yj_ptqi66GCucihVvJfMjLAmec39IyEx_6qawtMGysU/edit?usp=sharing"",""สบก!AJ47"")"),746039)</f>
        <v>746039</v>
      </c>
      <c r="O70" s="169">
        <f ca="1">IF(L70&gt;0,N70*100/L70,0)</f>
        <v>99.191485401265751</v>
      </c>
      <c r="P70" s="169">
        <f ca="1">IF(M70&gt;0,N70*100/M70,0)</f>
        <v>99.191485401265751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202780</v>
      </c>
      <c r="O94" s="151">
        <f t="shared" ref="O94:O96" ca="1" si="53">IF(L94&gt;0,N94*100/L94,0)</f>
        <v>94.536130536130543</v>
      </c>
      <c r="P94" s="151">
        <f t="shared" ref="P94:P96" ca="1" si="54">IF(M94&gt;0,N94*100/M94,0)</f>
        <v>94.536130536130543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202780</v>
      </c>
      <c r="O96" s="156">
        <f t="shared" ca="1" si="53"/>
        <v>94.536130536130543</v>
      </c>
      <c r="P96" s="156">
        <f t="shared" ca="1" si="54"/>
        <v>94.536130536130543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IFERROR(__xludf.DUMMYFUNCTION("IMPORTRANGE(""https://docs.google.com/spreadsheets/d/1Yj_ptqi66GCucihVvJfMjLAmec39IyEx_6qawtMGysU/edit?usp=sharing"",""สบก!AS47"")"),110380)</f>
        <v>110380</v>
      </c>
      <c r="O98" s="169">
        <f ca="1">IF(L98&gt;0,N98*100/L98,0)</f>
        <v>90.401310401310397</v>
      </c>
      <c r="P98" s="169">
        <f ca="1">IF(M98&gt;0,N98*100/M98,0)</f>
        <v>90.401310401310397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90840</v>
      </c>
      <c r="M118" s="152">
        <f t="shared" ca="1" si="58"/>
        <v>90840</v>
      </c>
      <c r="N118" s="152">
        <f t="shared" ca="1" si="58"/>
        <v>82440</v>
      </c>
      <c r="O118" s="151">
        <f t="shared" ref="O118:O120" ca="1" si="59">IF(L118&gt;0,N118*100/L118,0)</f>
        <v>90.75297225891677</v>
      </c>
      <c r="P118" s="151">
        <f t="shared" ref="P118:P120" ca="1" si="60">IF(M118&gt;0,N118*100/M118,0)</f>
        <v>90.75297225891677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90840</v>
      </c>
      <c r="M120" s="157">
        <f t="shared" ca="1" si="62"/>
        <v>90840</v>
      </c>
      <c r="N120" s="157">
        <f t="shared" ca="1" si="62"/>
        <v>82440</v>
      </c>
      <c r="O120" s="156">
        <f t="shared" ca="1" si="59"/>
        <v>90.75297225891677</v>
      </c>
      <c r="P120" s="156">
        <f t="shared" ca="1" si="60"/>
        <v>90.75297225891677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90840</v>
      </c>
      <c r="M122" s="627">
        <f ca="1">IFERROR(__xludf.DUMMYFUNCTION("IMPORTRANGE(""https://docs.google.com/spreadsheets/d/1Yj_ptqi66GCucihVvJfMjLAmec39IyEx_6qawtMGysU/edit?usp=sharing"",""สบก!BA47"")"),90840)</f>
        <v>90840</v>
      </c>
      <c r="N122" s="628">
        <f ca="1">IFERROR(__xludf.DUMMYFUNCTION("IMPORTRANGE(""https://docs.google.com/spreadsheets/d/1Yj_ptqi66GCucihVvJfMjLAmec39IyEx_6qawtMGysU/edit?usp=sharing"",""สบก!BB47"")"),82440)</f>
        <v>82440</v>
      </c>
      <c r="O122" s="169">
        <f ca="1">IF(L122&gt;0,N122*100/L122,0)</f>
        <v>90.75297225891677</v>
      </c>
      <c r="P122" s="169">
        <f ca="1">IF(M122&gt;0,N122*100/M122,0)</f>
        <v>90.75297225891677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IFERROR(__xludf.DUMMYFUNCTION("IMPORTRANGE(""https://docs.google.com/spreadsheets/d/1Yj_ptqi66GCucihVvJfMjLAmec39IyEx_6qawtMGysU/edit?usp=sharing"",""สบก!AX47"")"),90840)</f>
        <v>90840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IFERROR(__xludf.DUMMYFUNCTION("IMPORTRANGE(""https://docs.google.com/spreadsheets/d/1XL5vhW3sbDhbH9Cz0tuDiY8C3ctxq1tqvaCgkFb8cCA/edit?usp=sharing"",""ยโสธร!J84"")"),152)</f>
        <v>152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IFERROR(__xludf.DUMMYFUNCTION("IMPORTRANGE(""https://docs.google.com/spreadsheets/d/1XL5vhW3sbDhbH9Cz0tuDiY8C3ctxq1tqvaCgkFb8cCA/edit?usp=sharing"",""ยโสธร!J85"")"),152)</f>
        <v>152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IFERROR(__xludf.DUMMYFUNCTION("IMPORTRANGE(""https://docs.google.com/spreadsheets/d/1XL5vhW3sbDhbH9Cz0tuDiY8C3ctxq1tqvaCgkFb8cCA/edit?usp=sharing"",""ยโสธร!J228"")"),679)</f>
        <v>679</v>
      </c>
      <c r="K328" s="318">
        <f ca="1">IF(I328&gt;0,J328*100/I328,0)</f>
        <v>128.11320754716982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979870</v>
      </c>
      <c r="M329" s="152">
        <f t="shared" ca="1" si="98"/>
        <v>979870</v>
      </c>
      <c r="N329" s="152">
        <f t="shared" ca="1" si="98"/>
        <v>971368</v>
      </c>
      <c r="O329" s="151">
        <f t="shared" ref="O329:O331" ca="1" si="99">IF(L329&gt;0,N329*100/L329,0)</f>
        <v>99.132333881025033</v>
      </c>
      <c r="P329" s="151">
        <f t="shared" ref="P329:P331" ca="1" si="100">IF(M329&gt;0,N329*100/M329,0)</f>
        <v>99.132333881025033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979870</v>
      </c>
      <c r="M331" s="157">
        <f t="shared" ca="1" si="102"/>
        <v>979870</v>
      </c>
      <c r="N331" s="157">
        <f t="shared" ca="1" si="102"/>
        <v>971368</v>
      </c>
      <c r="O331" s="156">
        <f t="shared" ca="1" si="99"/>
        <v>99.132333881025033</v>
      </c>
      <c r="P331" s="156">
        <f t="shared" ca="1" si="100"/>
        <v>99.132333881025033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832870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IFERROR(__xludf.DUMMYFUNCTION("IMPORTRANGE(""https://docs.google.com/spreadsheets/d/1Yj_ptqi66GCucihVvJfMjLAmec39IyEx_6qawtMGysU/edit?usp=sharing"",""สบก!DM47"")"),824368)</f>
        <v>824368</v>
      </c>
      <c r="O333" s="169">
        <f ca="1">IF(L333&gt;0,N333*100/L333,0)</f>
        <v>98.979192430991631</v>
      </c>
      <c r="P333" s="169">
        <f ca="1">IF(M333&gt;0,N333*100/M333,0)</f>
        <v>98.979192430991631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IFERROR(__xludf.DUMMYFUNCTION("IMPORTRANGE(""https://docs.google.com/spreadsheets/d/1Yj_ptqi66GCucihVvJfMjLAmec39IyEx_6qawtMGysU/edit?usp=sharing"",""สบก!DI47"")"),555670)</f>
        <v>555670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IFERROR(__xludf.DUMMYFUNCTION("IMPORTRANGE(""https://docs.google.com/spreadsheets/d/1XL5vhW3sbDhbH9Cz0tuDiY8C3ctxq1tqvaCgkFb8cCA/edit?usp=sharing"",""ยโสธร!J234"")"),375)</f>
        <v>375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IFERROR(__xludf.DUMMYFUNCTION("IMPORTRANGE(""https://docs.google.com/spreadsheets/d/1XL5vhW3sbDhbH9Cz0tuDiY8C3ctxq1tqvaCgkFb8cCA/edit?usp=sharing"",""ยโสธร!J235"")"),2910.23)</f>
        <v>2910.23</v>
      </c>
      <c r="K340" s="343">
        <f t="shared" ca="1" si="103"/>
        <v>100.35275862068966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IFERROR(__xludf.DUMMYFUNCTION("IMPORTRANGE(""https://docs.google.com/spreadsheets/d/1XL5vhW3sbDhbH9Cz0tuDiY8C3ctxq1tqvaCgkFb8cCA/edit?usp=sharing"",""ยโสธร!J236"")"),712)</f>
        <v>712</v>
      </c>
      <c r="K341" s="343">
        <f t="shared" ca="1" si="103"/>
        <v>134.33962264150944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IFERROR(__xludf.DUMMYFUNCTION("IMPORTRANGE(""https://docs.google.com/spreadsheets/d/1XL5vhW3sbDhbH9Cz0tuDiY8C3ctxq1tqvaCgkFb8cCA/edit?usp=sharing"",""ยโสธร!J237"")"),6740.72)</f>
        <v>6740.72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IFERROR(__xludf.DUMMYFUNCTION("IMPORTRANGE(""https://docs.google.com/spreadsheets/d/1XL5vhW3sbDhbH9Cz0tuDiY8C3ctxq1tqvaCgkFb8cCA/edit?usp=sharing"",""ยโสธร!J238"")"),20)</f>
        <v>20</v>
      </c>
      <c r="K343" s="343">
        <f t="shared" ca="1" si="103"/>
        <v>3.7735849056603774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IFERROR(__xludf.DUMMYFUNCTION("IMPORTRANGE(""https://docs.google.com/spreadsheets/d/1XL5vhW3sbDhbH9Cz0tuDiY8C3ctxq1tqvaCgkFb8cCA/edit?usp=sharing"",""ยโสธร!J239"")"),102.96)</f>
        <v>102.96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IFERROR(__xludf.DUMMYFUNCTION("IMPORTRANGE(""https://docs.google.com/spreadsheets/d/1XL5vhW3sbDhbH9Cz0tuDiY8C3ctxq1tqvaCgkFb8cCA/edit?usp=sharing"",""ยโสธร!J240"")"),679)</f>
        <v>679</v>
      </c>
      <c r="K345" s="343">
        <f t="shared" ca="1" si="103"/>
        <v>128.11320754716982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IFERROR(__xludf.DUMMYFUNCTION("IMPORTRANGE(""https://docs.google.com/spreadsheets/d/1XL5vhW3sbDhbH9Cz0tuDiY8C3ctxq1tqvaCgkFb8cCA/edit?usp=sharing"",""ยโสธร!J241"")"),6450.61)</f>
        <v>6450.61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IFERROR(__xludf.DUMMYFUNCTION("IMPORTRANGE(""https://docs.google.com/spreadsheets/d/1XL5vhW3sbDhbH9Cz0tuDiY8C3ctxq1tqvaCgkFb8cCA/edit?usp=sharing"",""ยโสธร!L242"")"),2391273)</f>
        <v>2391273</v>
      </c>
      <c r="M347" s="358"/>
      <c r="N347" s="358">
        <f ca="1">IFERROR(__xludf.DUMMYFUNCTION("IMPORTRANGE(""https://docs.google.com/spreadsheets/d/1XL5vhW3sbDhbH9Cz0tuDiY8C3ctxq1tqvaCgkFb8cCA/edit?usp=sharing"",""ยโสธร!M242"")"),2052244.5)</f>
        <v>2052244.5</v>
      </c>
      <c r="O347" s="358">
        <f ca="1">+IF(L347&gt;0,N347*100/L347,0)</f>
        <v>85.822258688154804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IFERROR(__xludf.DUMMYFUNCTION("IMPORTRANGE(""https://docs.google.com/spreadsheets/d/1XL5vhW3sbDhbH9Cz0tuDiY8C3ctxq1tqvaCgkFb8cCA/edit?usp=sharing"",""ยโสธร!M244"")"),616201.5)</f>
        <v>616201.5</v>
      </c>
      <c r="O349" s="373">
        <f ca="1">+IF(L349&gt;0,N349*100/L349,0)</f>
        <v>92.259544842042217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IFERROR(__xludf.DUMMYFUNCTION("IMPORTRANGE(""https://docs.google.com/spreadsheets/d/1XL5vhW3sbDhbH9Cz0tuDiY8C3ctxq1tqvaCgkFb8cCA/edit?usp=sharing"",""ยโสธร!M247"")"),616201.5)</f>
        <v>616201.5</v>
      </c>
      <c r="O352" s="165">
        <f t="shared" ca="1" si="105"/>
        <v>92.259544842042217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IFERROR(__xludf.DUMMYFUNCTION("IMPORTRANGE(""https://docs.google.com/spreadsheets/d/1XL5vhW3sbDhbH9Cz0tuDiY8C3ctxq1tqvaCgkFb8cCA/edit?usp=sharing"",""ยโสธร!M249"")"),616201.5)</f>
        <v>616201.5</v>
      </c>
      <c r="O354" s="169">
        <f t="shared" ca="1" si="105"/>
        <v>92.259544842042217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IFERROR(__xludf.DUMMYFUNCTION("IMPORTRANGE(""https://docs.google.com/spreadsheets/d/1XL5vhW3sbDhbH9Cz0tuDiY8C3ctxq1tqvaCgkFb8cCA/edit?usp=sharing"",""ยโสธร!M250"")"),153000)</f>
        <v>153000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IFERROR(__xludf.DUMMYFUNCTION("IMPORTRANGE(""https://docs.google.com/spreadsheets/d/1XL5vhW3sbDhbH9Cz0tuDiY8C3ctxq1tqvaCgkFb8cCA/edit?usp=sharing"",""ยโสธร!M252"")"),110864)</f>
        <v>110864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IFERROR(__xludf.DUMMYFUNCTION("IMPORTRANGE(""https://docs.google.com/spreadsheets/d/1XL5vhW3sbDhbH9Cz0tuDiY8C3ctxq1tqvaCgkFb8cCA/edit?usp=sharing"",""ยโสธร!M253"")"),51900)</f>
        <v>51900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IFERROR(__xludf.DUMMYFUNCTION("IMPORTRANGE(""https://docs.google.com/spreadsheets/d/1XL5vhW3sbDhbH9Cz0tuDiY8C3ctxq1tqvaCgkFb8cCA/edit?usp=sharing"",""ยโสธร!M275"")"),444140)</f>
        <v>444140</v>
      </c>
      <c r="O380" s="373">
        <f ca="1">+IF(L380&gt;0,N380*100/L380,0)</f>
        <v>96.52279740948407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IFERROR(__xludf.DUMMYFUNCTION("IMPORTRANGE(""https://docs.google.com/spreadsheets/d/1XL5vhW3sbDhbH9Cz0tuDiY8C3ctxq1tqvaCgkFb8cCA/edit?usp=sharing"",""ยโสธร!J276"")"),70)</f>
        <v>70</v>
      </c>
      <c r="K381" s="372">
        <f t="shared" ca="1" si="108"/>
        <v>140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IFERROR(__xludf.DUMMYFUNCTION("IMPORTRANGE(""https://docs.google.com/spreadsheets/d/1XL5vhW3sbDhbH9Cz0tuDiY8C3ctxq1tqvaCgkFb8cCA/edit?usp=sharing"",""ยโสธร!M278"")"),444140)</f>
        <v>444140</v>
      </c>
      <c r="O383" s="165">
        <f t="shared" ca="1" si="109"/>
        <v>96.52279740948407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IFERROR(__xludf.DUMMYFUNCTION("IMPORTRANGE(""https://docs.google.com/spreadsheets/d/1XL5vhW3sbDhbH9Cz0tuDiY8C3ctxq1tqvaCgkFb8cCA/edit?usp=sharing"",""ยโสธร!M280"")"),444140)</f>
        <v>444140</v>
      </c>
      <c r="O385" s="169">
        <f t="shared" ca="1" si="109"/>
        <v>96.52279740948407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IFERROR(__xludf.DUMMYFUNCTION("IMPORTRANGE(""https://docs.google.com/spreadsheets/d/1XL5vhW3sbDhbH9Cz0tuDiY8C3ctxq1tqvaCgkFb8cCA/edit?usp=sharing"",""ยโสธร!M281"")"),95000)</f>
        <v>95000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IFERROR(__xludf.DUMMYFUNCTION("IMPORTRANGE(""https://docs.google.com/spreadsheets/d/1XL5vhW3sbDhbH9Cz0tuDiY8C3ctxq1tqvaCgkFb8cCA/edit?usp=sharing"",""ยโสธร!J291"")"),70)</f>
        <v>70</v>
      </c>
      <c r="K396" s="163">
        <f t="shared" ref="K396:K398" ca="1" si="110">IF(I396&gt;0,J396*100/I396,0)</f>
        <v>140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IFERROR(__xludf.DUMMYFUNCTION("IMPORTRANGE(""https://docs.google.com/spreadsheets/d/1XL5vhW3sbDhbH9Cz0tuDiY8C3ctxq1tqvaCgkFb8cCA/edit?usp=sharing"",""ยโสธร!M296"")"),193190)</f>
        <v>193190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IFERROR(__xludf.DUMMYFUNCTION("IMPORTRANGE(""https://docs.google.com/spreadsheets/d/1XL5vhW3sbDhbH9Cz0tuDiY8C3ctxq1tqvaCgkFb8cCA/edit?usp=sharing"",""ยโสธร!M299"")"),193190)</f>
        <v>193190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IFERROR(__xludf.DUMMYFUNCTION("IMPORTRANGE(""https://docs.google.com/spreadsheets/d/1XL5vhW3sbDhbH9Cz0tuDiY8C3ctxq1tqvaCgkFb8cCA/edit?usp=sharing"",""ยโสธร!M301"")"),193190)</f>
        <v>193190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IFERROR(__xludf.DUMMYFUNCTION("IMPORTRANGE(""https://docs.google.com/spreadsheets/d/1XL5vhW3sbDhbH9Cz0tuDiY8C3ctxq1tqvaCgkFb8cCA/edit?usp=sharing"",""ยโสธร!M305"")"),32340)</f>
        <v>32340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IFERROR(__xludf.DUMMYFUNCTION("IMPORTRANGE(""https://docs.google.com/spreadsheets/d/1XL5vhW3sbDhbH9Cz0tuDiY8C3ctxq1tqvaCgkFb8cCA/edit?usp=sharing"",""ยโสธร!M330"")"),77400)</f>
        <v>77400</v>
      </c>
      <c r="O435" s="412">
        <f t="shared" ref="O435:O439" ca="1" si="114">+IF(L435&gt;0,N435*100/L435,0)</f>
        <v>73.018867924528308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IFERROR(__xludf.DUMMYFUNCTION("IMPORTRANGE(""https://docs.google.com/spreadsheets/d/1XL5vhW3sbDhbH9Cz0tuDiY8C3ctxq1tqvaCgkFb8cCA/edit?usp=sharing"",""ยโสธร!M332"")"),77400)</f>
        <v>77400</v>
      </c>
      <c r="O437" s="169">
        <f t="shared" ca="1" si="114"/>
        <v>73.018867924528308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IFERROR(__xludf.DUMMYFUNCTION("IMPORTRANGE(""https://docs.google.com/spreadsheets/d/1XL5vhW3sbDhbH9Cz0tuDiY8C3ctxq1tqvaCgkFb8cCA/edit?usp=sharing"",""ยโสธร!M334"")"),77400)</f>
        <v>77400</v>
      </c>
      <c r="O439" s="169">
        <f t="shared" ca="1" si="114"/>
        <v>73.018867924528308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IFERROR(__xludf.DUMMYFUNCTION("IMPORTRANGE(""https://docs.google.com/spreadsheets/d/1XL5vhW3sbDhbH9Cz0tuDiY8C3ctxq1tqvaCgkFb8cCA/edit?usp=sharing"",""ยโสธร!M338"")"),22880)</f>
        <v>22880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IFERROR(__xludf.DUMMYFUNCTION("IMPORTRANGE(""https://docs.google.com/spreadsheets/d/1XL5vhW3sbDhbH9Cz0tuDiY8C3ctxq1tqvaCgkFb8cCA/edit?usp=sharing"",""ยโสธร!J350"")"),46326)</f>
        <v>46326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IFERROR(__xludf.DUMMYFUNCTION("IMPORTRANGE(""https://docs.google.com/spreadsheets/d/1XL5vhW3sbDhbH9Cz0tuDiY8C3ctxq1tqvaCgkFb8cCA/edit?usp=sharing"",""ยโสธร!L350"")"),453563)</f>
        <v>453563</v>
      </c>
      <c r="M455" s="373"/>
      <c r="N455" s="373">
        <f ca="1">IFERROR(__xludf.DUMMYFUNCTION("IMPORTRANGE(""https://docs.google.com/spreadsheets/d/1XL5vhW3sbDhbH9Cz0tuDiY8C3ctxq1tqvaCgkFb8cCA/edit?usp=sharing"",""ยโสธร!M350"")"),290351)</f>
        <v>290351</v>
      </c>
      <c r="O455" s="373">
        <f t="shared" ref="O455:O459" ca="1" si="116">+IF(L455&gt;0,N455*100/L455,0)</f>
        <v>64.015583281705077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IFERROR(__xludf.DUMMYFUNCTION("IMPORTRANGE(""https://docs.google.com/spreadsheets/d/1XL5vhW3sbDhbH9Cz0tuDiY8C3ctxq1tqvaCgkFb8cCA/edit?usp=sharing"",""ยโสธร!L352"")"),453563)</f>
        <v>453563</v>
      </c>
      <c r="M457" s="165"/>
      <c r="N457" s="169">
        <f ca="1">IFERROR(__xludf.DUMMYFUNCTION("IMPORTRANGE(""https://docs.google.com/spreadsheets/d/1XL5vhW3sbDhbH9Cz0tuDiY8C3ctxq1tqvaCgkFb8cCA/edit?usp=sharing"",""ยโสธร!M352"")"),290351)</f>
        <v>290351</v>
      </c>
      <c r="O457" s="169">
        <f t="shared" ca="1" si="116"/>
        <v>64.015583281705077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IFERROR(__xludf.DUMMYFUNCTION("IMPORTRANGE(""https://docs.google.com/spreadsheets/d/1XL5vhW3sbDhbH9Cz0tuDiY8C3ctxq1tqvaCgkFb8cCA/edit?usp=sharing"",""ยโสธร!L354"")"),453563)</f>
        <v>453563</v>
      </c>
      <c r="M459" s="169"/>
      <c r="N459" s="169">
        <f ca="1">IFERROR(__xludf.DUMMYFUNCTION("IMPORTRANGE(""https://docs.google.com/spreadsheets/d/1XL5vhW3sbDhbH9Cz0tuDiY8C3ctxq1tqvaCgkFb8cCA/edit?usp=sharing"",""ยโสธร!M354"")"),290351)</f>
        <v>290351</v>
      </c>
      <c r="O459" s="169">
        <f t="shared" ca="1" si="116"/>
        <v>64.015583281705077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IFERROR(__xludf.DUMMYFUNCTION("IMPORTRANGE(""https://docs.google.com/spreadsheets/d/1XL5vhW3sbDhbH9Cz0tuDiY8C3ctxq1tqvaCgkFb8cCA/edit?usp=sharing"",""ยโสธร!M357"")"),119099)</f>
        <v>119099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IFERROR(__xludf.DUMMYFUNCTION("IMPORTRANGE(""https://docs.google.com/spreadsheets/d/1XL5vhW3sbDhbH9Cz0tuDiY8C3ctxq1tqvaCgkFb8cCA/edit?usp=sharing"",""ยโสธร!M358"")"),171252)</f>
        <v>171252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IFERROR(__xludf.DUMMYFUNCTION("IMPORTRANGE(""https://docs.google.com/spreadsheets/d/1XL5vhW3sbDhbH9Cz0tuDiY8C3ctxq1tqvaCgkFb8cCA/edit?usp=sharing"",""ยโสธร!J359"")"),46326)</f>
        <v>46326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IFERROR(__xludf.DUMMYFUNCTION("IMPORTRANGE(""https://docs.google.com/spreadsheets/d/1XL5vhW3sbDhbH9Cz0tuDiY8C3ctxq1tqvaCgkFb8cCA/edit?usp=sharing"",""ยโสธร!J376"")"),46326)</f>
        <v>46326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IFERROR(__xludf.DUMMYFUNCTION("IMPORTRANGE(""https://docs.google.com/spreadsheets/d/1XL5vhW3sbDhbH9Cz0tuDiY8C3ctxq1tqvaCgkFb8cCA/edit?usp=sharing"",""ยโสธร!J377"")"),4858)</f>
        <v>4858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IFERROR(__xludf.DUMMYFUNCTION("IMPORTRANGE(""https://docs.google.com/spreadsheets/d/1XL5vhW3sbDhbH9Cz0tuDiY8C3ctxq1tqvaCgkFb8cCA/edit?usp=sharing"",""ยโสธร!J378"")"),45195)</f>
        <v>45195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IFERROR(__xludf.DUMMYFUNCTION("IMPORTRANGE(""https://docs.google.com/spreadsheets/d/1XL5vhW3sbDhbH9Cz0tuDiY8C3ctxq1tqvaCgkFb8cCA/edit?usp=sharing"",""ยโสธร!J379"")"),4764)</f>
        <v>4764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IFERROR(__xludf.DUMMYFUNCTION("IMPORTRANGE(""https://docs.google.com/spreadsheets/d/1XL5vhW3sbDhbH9Cz0tuDiY8C3ctxq1tqvaCgkFb8cCA/edit?usp=sharing"",""ยโสธร!J380"")"),40)</f>
        <v>40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IFERROR(__xludf.DUMMYFUNCTION("IMPORTRANGE(""https://docs.google.com/spreadsheets/d/1XL5vhW3sbDhbH9Cz0tuDiY8C3ctxq1tqvaCgkFb8cCA/edit?usp=sharing"",""ยโสธร!J382"")"),740)</f>
        <v>740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IFERROR(__xludf.DUMMYFUNCTION("IMPORTRANGE(""https://docs.google.com/spreadsheets/d/1XL5vhW3sbDhbH9Cz0tuDiY8C3ctxq1tqvaCgkFb8cCA/edit?usp=sharing"",""ยโสธร!J383"")"),66)</f>
        <v>66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IFERROR(__xludf.DUMMYFUNCTION("IMPORTRANGE(""https://docs.google.com/spreadsheets/d/1XL5vhW3sbDhbH9Cz0tuDiY8C3ctxq1tqvaCgkFb8cCA/edit?usp=sharing"",""ยโสธร!J384"")"),740)</f>
        <v>740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IFERROR(__xludf.DUMMYFUNCTION("IMPORTRANGE(""https://docs.google.com/spreadsheets/d/1XL5vhW3sbDhbH9Cz0tuDiY8C3ctxq1tqvaCgkFb8cCA/edit?usp=sharing"",""ยโสธร!J385"")"),66)</f>
        <v>66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IFERROR(__xludf.DUMMYFUNCTION("IMPORTRANGE(""https://docs.google.com/spreadsheets/d/1XL5vhW3sbDhbH9Cz0tuDiY8C3ctxq1tqvaCgkFb8cCA/edit?usp=sharing"",""ยโสธร!J388"")"),351)</f>
        <v>351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IFERROR(__xludf.DUMMYFUNCTION("IMPORTRANGE(""https://docs.google.com/spreadsheets/d/1XL5vhW3sbDhbH9Cz0tuDiY8C3ctxq1tqvaCgkFb8cCA/edit?usp=sharing"",""ยโสธร!J389"")"),24)</f>
        <v>24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IFERROR(__xludf.DUMMYFUNCTION("IMPORTRANGE(""https://docs.google.com/spreadsheets/d/1XL5vhW3sbDhbH9Cz0tuDiY8C3ctxq1tqvaCgkFb8cCA/edit?usp=sharing"",""ยโสธร!J392"")"),922)</f>
        <v>922</v>
      </c>
      <c r="K497" s="444">
        <f t="shared" ca="1" si="117"/>
        <v>58.989123480486242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IFERROR(__xludf.DUMMYFUNCTION("IMPORTRANGE(""https://docs.google.com/spreadsheets/d/1XL5vhW3sbDhbH9Cz0tuDiY8C3ctxq1tqvaCgkFb8cCA/edit?usp=sharing"",""ยโสธร!J393"")"),922)</f>
        <v>922</v>
      </c>
      <c r="K498" s="163">
        <f t="shared" ca="1" si="117"/>
        <v>58.989123480486242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IFERROR(__xludf.DUMMYFUNCTION("IMPORTRANGE(""https://docs.google.com/spreadsheets/d/1XL5vhW3sbDhbH9Cz0tuDiY8C3ctxq1tqvaCgkFb8cCA/edit?usp=sharing"",""ยโสธร!J394"")"),77)</f>
        <v>77</v>
      </c>
      <c r="K499" s="202">
        <f t="shared" ca="1" si="117"/>
        <v>60.15625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IFERROR(__xludf.DUMMYFUNCTION("IMPORTRANGE(""https://docs.google.com/spreadsheets/d/1XL5vhW3sbDhbH9Cz0tuDiY8C3ctxq1tqvaCgkFb8cCA/edit?usp=sharing"",""ยโสธร!J395"")"),922)</f>
        <v>922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IFERROR(__xludf.DUMMYFUNCTION("IMPORTRANGE(""https://docs.google.com/spreadsheets/d/1XL5vhW3sbDhbH9Cz0tuDiY8C3ctxq1tqvaCgkFb8cCA/edit?usp=sharing"",""ยโสธร!J396"")"),77)</f>
        <v>77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IFERROR(__xludf.DUMMYFUNCTION("IMPORTRANGE(""https://docs.google.com/spreadsheets/d/1XL5vhW3sbDhbH9Cz0tuDiY8C3ctxq1tqvaCgkFb8cCA/edit?usp=sharing"",""ยโสธร!J397"")"),922)</f>
        <v>922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IFERROR(__xludf.DUMMYFUNCTION("IMPORTRANGE(""https://docs.google.com/spreadsheets/d/1XL5vhW3sbDhbH9Cz0tuDiY8C3ctxq1tqvaCgkFb8cCA/edit?usp=sharing"",""ยโสธร!J398"")"),77)</f>
        <v>77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IFERROR(__xludf.DUMMYFUNCTION("IMPORTRANGE(""https://docs.google.com/spreadsheets/d/1XL5vhW3sbDhbH9Cz0tuDiY8C3ctxq1tqvaCgkFb8cCA/edit?usp=sharing"",""ยโสธร!J420"")"),920)</f>
        <v>920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IFERROR(__xludf.DUMMYFUNCTION("IMPORTRANGE(""https://docs.google.com/spreadsheets/d/1XL5vhW3sbDhbH9Cz0tuDiY8C3ctxq1tqvaCgkFb8cCA/edit?usp=sharing"",""ยโสธร!J421"")"),63)</f>
        <v>63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IFERROR(__xludf.DUMMYFUNCTION("IMPORTRANGE(""https://docs.google.com/spreadsheets/d/1XL5vhW3sbDhbH9Cz0tuDiY8C3ctxq1tqvaCgkFb8cCA/edit?usp=sharing"",""ยโสธร!J422"")"),920)</f>
        <v>920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IFERROR(__xludf.DUMMYFUNCTION("IMPORTRANGE(""https://docs.google.com/spreadsheets/d/1XL5vhW3sbDhbH9Cz0tuDiY8C3ctxq1tqvaCgkFb8cCA/edit?usp=sharing"",""ยโสธร!J423"")"),63)</f>
        <v>63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IFERROR(__xludf.DUMMYFUNCTION("IMPORTRANGE(""https://docs.google.com/spreadsheets/d/1XL5vhW3sbDhbH9Cz0tuDiY8C3ctxq1tqvaCgkFb8cCA/edit?usp=sharing"",""ยโสธร!L428"")"),48440)</f>
        <v>48440</v>
      </c>
      <c r="M533" s="412"/>
      <c r="N533" s="412">
        <f ca="1">IFERROR(__xludf.DUMMYFUNCTION("IMPORTRANGE(""https://docs.google.com/spreadsheets/d/1XL5vhW3sbDhbH9Cz0tuDiY8C3ctxq1tqvaCgkFb8cCA/edit?usp=sharing"",""ยโสธร!M428"")"),33140)</f>
        <v>33140</v>
      </c>
      <c r="O533" s="412">
        <f t="shared" ref="O533:O537" ca="1" si="118">+IF(L533&gt;0,N533*100/L533,0)</f>
        <v>68.414533443435175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IFERROR(__xludf.DUMMYFUNCTION("IMPORTRANGE(""https://docs.google.com/spreadsheets/d/1XL5vhW3sbDhbH9Cz0tuDiY8C3ctxq1tqvaCgkFb8cCA/edit?usp=sharing"",""ยโสธร!L430"")"),48440)</f>
        <v>48440</v>
      </c>
      <c r="M535" s="165"/>
      <c r="N535" s="169">
        <f ca="1">IFERROR(__xludf.DUMMYFUNCTION("IMPORTRANGE(""https://docs.google.com/spreadsheets/d/1XL5vhW3sbDhbH9Cz0tuDiY8C3ctxq1tqvaCgkFb8cCA/edit?usp=sharing"",""ยโสธร!M430"")"),33140)</f>
        <v>33140</v>
      </c>
      <c r="O535" s="169">
        <f t="shared" ca="1" si="118"/>
        <v>68.414533443435175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IFERROR(__xludf.DUMMYFUNCTION("IMPORTRANGE(""https://docs.google.com/spreadsheets/d/1XL5vhW3sbDhbH9Cz0tuDiY8C3ctxq1tqvaCgkFb8cCA/edit?usp=sharing"",""ยโสธร!L432"")"),48440)</f>
        <v>48440</v>
      </c>
      <c r="M537" s="169"/>
      <c r="N537" s="169">
        <f ca="1">IFERROR(__xludf.DUMMYFUNCTION("IMPORTRANGE(""https://docs.google.com/spreadsheets/d/1XL5vhW3sbDhbH9Cz0tuDiY8C3ctxq1tqvaCgkFb8cCA/edit?usp=sharing"",""ยโสธร!M432"")"),33140)</f>
        <v>33140</v>
      </c>
      <c r="O537" s="169">
        <f t="shared" ca="1" si="118"/>
        <v>68.414533443435175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IFERROR(__xludf.DUMMYFUNCTION("IMPORTRANGE(""https://docs.google.com/spreadsheets/d/1XL5vhW3sbDhbH9Cz0tuDiY8C3ctxq1tqvaCgkFb8cCA/edit?usp=sharing"",""ยโสธร!M433"")"),17540)</f>
        <v>17540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IFERROR(__xludf.DUMMYFUNCTION("IMPORTRANGE(""https://docs.google.com/spreadsheets/d/1XL5vhW3sbDhbH9Cz0tuDiY8C3ctxq1tqvaCgkFb8cCA/edit?usp=sharing"",""ยโสธร!J459"")"),8307)</f>
        <v>8307</v>
      </c>
      <c r="K564" s="372">
        <f ca="1">IF(I564&gt;0,J564*100/I564,0)</f>
        <v>437.21052631578948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IFERROR(__xludf.DUMMYFUNCTION("IMPORTRANGE(""https://docs.google.com/spreadsheets/d/1XL5vhW3sbDhbH9Cz0tuDiY8C3ctxq1tqvaCgkFb8cCA/edit?usp=sharing"",""ยโสธร!M459"")"),111138)</f>
        <v>111138</v>
      </c>
      <c r="O564" s="373">
        <f t="shared" ref="O564:O568" ca="1" si="122">+IF(L564&gt;0,N564*100/L564,0)</f>
        <v>78.134139482564677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IFERROR(__xludf.DUMMYFUNCTION("IMPORTRANGE(""https://docs.google.com/spreadsheets/d/1XL5vhW3sbDhbH9Cz0tuDiY8C3ctxq1tqvaCgkFb8cCA/edit?usp=sharing"",""ยโสธร!M461"")"),111138)</f>
        <v>111138</v>
      </c>
      <c r="O566" s="169">
        <f t="shared" ca="1" si="122"/>
        <v>78.134139482564677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IFERROR(__xludf.DUMMYFUNCTION("IMPORTRANGE(""https://docs.google.com/spreadsheets/d/1XL5vhW3sbDhbH9Cz0tuDiY8C3ctxq1tqvaCgkFb8cCA/edit?usp=sharing"",""ยโสธร!M463"")"),111138)</f>
        <v>111138</v>
      </c>
      <c r="O568" s="169">
        <f t="shared" ca="1" si="122"/>
        <v>78.134139482564677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IFERROR(__xludf.DUMMYFUNCTION("IMPORTRANGE(""https://docs.google.com/spreadsheets/d/1XL5vhW3sbDhbH9Cz0tuDiY8C3ctxq1tqvaCgkFb8cCA/edit?usp=sharing"",""ยโสธร!M466"")"),67898)</f>
        <v>67898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IFERROR(__xludf.DUMMYFUNCTION("IMPORTRANGE(""https://docs.google.com/spreadsheets/d/1XL5vhW3sbDhbH9Cz0tuDiY8C3ctxq1tqvaCgkFb8cCA/edit?usp=sharing"",""ยโสธร!M467"")"),43240)</f>
        <v>43240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IFERROR(__xludf.DUMMYFUNCTION("IMPORTRANGE(""https://docs.google.com/spreadsheets/d/1XL5vhW3sbDhbH9Cz0tuDiY8C3ctxq1tqvaCgkFb8cCA/edit?usp=sharing"",""ยโสธร!J468"")"),8307)</f>
        <v>8307</v>
      </c>
      <c r="K573" s="202">
        <f ca="1">IF(I573&gt;0,J573*100/I573,0)</f>
        <v>437.21052631578948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IFERROR(__xludf.DUMMYFUNCTION("IMPORTRANGE(""https://docs.google.com/spreadsheets/d/1XL5vhW3sbDhbH9Cz0tuDiY8C3ctxq1tqvaCgkFb8cCA/edit?usp=sharing"",""ยโสธร!J470"")"),21)</f>
        <v>21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IFERROR(__xludf.DUMMYFUNCTION("IMPORTRANGE(""https://docs.google.com/spreadsheets/d/1XL5vhW3sbDhbH9Cz0tuDiY8C3ctxq1tqvaCgkFb8cCA/edit?usp=sharing"",""ยโสธร!J471"")"),557)</f>
        <v>557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IFERROR(__xludf.DUMMYFUNCTION("IMPORTRANGE(""https://docs.google.com/spreadsheets/d/1XL5vhW3sbDhbH9Cz0tuDiY8C3ctxq1tqvaCgkFb8cCA/edit?usp=sharing"",""ยโสธร!J472"")"),7750)</f>
        <v>7750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IFERROR(__xludf.DUMMYFUNCTION("IMPORTRANGE(""https://docs.google.com/spreadsheets/d/1XL5vhW3sbDhbH9Cz0tuDiY8C3ctxq1tqvaCgkFb8cCA/edit?usp=sharing"",""ยโสธร!J475"")"),118)</f>
        <v>118</v>
      </c>
      <c r="K580" s="372">
        <f ca="1">IF(I580&gt;0,J580*100/I580,0)</f>
        <v>118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IFERROR(__xludf.DUMMYFUNCTION("IMPORTRANGE(""https://docs.google.com/spreadsheets/d/1XL5vhW3sbDhbH9Cz0tuDiY8C3ctxq1tqvaCgkFb8cCA/edit?usp=sharing"",""ยโสธร!M475"")"),280835)</f>
        <v>280835</v>
      </c>
      <c r="O580" s="373">
        <f t="shared" ref="O580:O584" ca="1" si="124">+IF(L580&gt;0,N580*100/L580,0)</f>
        <v>91.74616138516825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IFERROR(__xludf.DUMMYFUNCTION("IMPORTRANGE(""https://docs.google.com/spreadsheets/d/1XL5vhW3sbDhbH9Cz0tuDiY8C3ctxq1tqvaCgkFb8cCA/edit?usp=sharing"",""ยโสธร!M477"")"),280835)</f>
        <v>280835</v>
      </c>
      <c r="O582" s="169">
        <f t="shared" ca="1" si="124"/>
        <v>91.74616138516825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IFERROR(__xludf.DUMMYFUNCTION("IMPORTRANGE(""https://docs.google.com/spreadsheets/d/1XL5vhW3sbDhbH9Cz0tuDiY8C3ctxq1tqvaCgkFb8cCA/edit?usp=sharing"",""ยโสธร!M479"")"),280835)</f>
        <v>280835</v>
      </c>
      <c r="O584" s="169">
        <f t="shared" ca="1" si="124"/>
        <v>91.74616138516825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IFERROR(__xludf.DUMMYFUNCTION("IMPORTRANGE(""https://docs.google.com/spreadsheets/d/1XL5vhW3sbDhbH9Cz0tuDiY8C3ctxq1tqvaCgkFb8cCA/edit?usp=sharing"",""ยโสธร!M482"")"),112165)</f>
        <v>112165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IFERROR(__xludf.DUMMYFUNCTION("IMPORTRANGE(""https://docs.google.com/spreadsheets/d/1XL5vhW3sbDhbH9Cz0tuDiY8C3ctxq1tqvaCgkFb8cCA/edit?usp=sharing"",""ยโสธร!M483"")"),168670)</f>
        <v>168670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IFERROR(__xludf.DUMMYFUNCTION("IMPORTRANGE(""https://docs.google.com/spreadsheets/d/1XL5vhW3sbDhbH9Cz0tuDiY8C3ctxq1tqvaCgkFb8cCA/edit?usp=sharing"",""ยโสธร!J484"")"),100)</f>
        <v>100</v>
      </c>
      <c r="K589" s="163">
        <f t="shared" ref="K589:K596" ca="1" si="125">IF(I589&gt;0,J589*100/I589,0)</f>
        <v>100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IFERROR(__xludf.DUMMYFUNCTION("IMPORTRANGE(""https://docs.google.com/spreadsheets/d/1XL5vhW3sbDhbH9Cz0tuDiY8C3ctxq1tqvaCgkFb8cCA/edit?usp=sharing"",""ยโสธร!J485"")"),50.85)</f>
        <v>50.85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IFERROR(__xludf.DUMMYFUNCTION("IMPORTRANGE(""https://docs.google.com/spreadsheets/d/1XL5vhW3sbDhbH9Cz0tuDiY8C3ctxq1tqvaCgkFb8cCA/edit?usp=sharing"",""ยโสธร!J486"")"),128)</f>
        <v>128</v>
      </c>
      <c r="K591" s="163">
        <f t="shared" ca="1" si="125"/>
        <v>128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IFERROR(__xludf.DUMMYFUNCTION("IMPORTRANGE(""https://docs.google.com/spreadsheets/d/1XL5vhW3sbDhbH9Cz0tuDiY8C3ctxq1tqvaCgkFb8cCA/edit?usp=sharing"",""ยโสธร!J487"")"),65.67)</f>
        <v>65.67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IFERROR(__xludf.DUMMYFUNCTION("IMPORTRANGE(""https://docs.google.com/spreadsheets/d/1XL5vhW3sbDhbH9Cz0tuDiY8C3ctxq1tqvaCgkFb8cCA/edit?usp=sharing"",""ยโสธร!J488"")"),95)</f>
        <v>95</v>
      </c>
      <c r="K593" s="163">
        <f t="shared" ca="1" si="125"/>
        <v>95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IFERROR(__xludf.DUMMYFUNCTION("IMPORTRANGE(""https://docs.google.com/spreadsheets/d/1XL5vhW3sbDhbH9Cz0tuDiY8C3ctxq1tqvaCgkFb8cCA/edit?usp=sharing"",""ยโสธร!J489"")"),49.15)</f>
        <v>49.15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IFERROR(__xludf.DUMMYFUNCTION("IMPORTRANGE(""https://docs.google.com/spreadsheets/d/1XL5vhW3sbDhbH9Cz0tuDiY8C3ctxq1tqvaCgkFb8cCA/edit?usp=sharing"",""ยโสธร!J490"")"),118)</f>
        <v>118</v>
      </c>
      <c r="K595" s="163">
        <f t="shared" ca="1" si="125"/>
        <v>118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IFERROR(__xludf.DUMMYFUNCTION("IMPORTRANGE(""https://docs.google.com/spreadsheets/d/1XL5vhW3sbDhbH9Cz0tuDiY8C3ctxq1tqvaCgkFb8cCA/edit?usp=sharing"",""ยโสธร!J491"")"),46.56)</f>
        <v>46.56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IFERROR(__xludf.DUMMYFUNCTION("IMPORTRANGE(""https://docs.google.com/spreadsheets/d/1XL5vhW3sbDhbH9Cz0tuDiY8C3ctxq1tqvaCgkFb8cCA/edit?usp=sharing"",""ยโสธร!J503"")"),0)</f>
        <v>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IFERROR(__xludf.DUMMYFUNCTION("IMPORTRANGE(""https://docs.google.com/spreadsheets/d/1XL5vhW3sbDhbH9Cz0tuDiY8C3ctxq1tqvaCgkFb8cCA/edit?usp=sharing"",""ยโสธร!J523"")"),5718897.8)</f>
        <v>5718897.7999999998</v>
      </c>
      <c r="K628" s="343">
        <f t="shared" ref="K628:K635" ca="1" si="129">IF(I628&gt;0,J628*100/I628,0)</f>
        <v>91.56930973049046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IFERROR(__xludf.DUMMYFUNCTION("IMPORTRANGE(""https://docs.google.com/spreadsheets/d/1XL5vhW3sbDhbH9Cz0tuDiY8C3ctxq1tqvaCgkFb8cCA/edit?usp=sharing"",""ยโสธร!J524"")"),582)</f>
        <v>582</v>
      </c>
      <c r="K629" s="343">
        <f t="shared" ca="1" si="129"/>
        <v>93.12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IFERROR(__xludf.DUMMYFUNCTION("IMPORTRANGE(""https://docs.google.com/spreadsheets/d/1XL5vhW3sbDhbH9Cz0tuDiY8C3ctxq1tqvaCgkFb8cCA/edit?usp=sharing"",""ยโสธร!J525"")"),1539831.7)</f>
        <v>1539831.7</v>
      </c>
      <c r="K630" s="343">
        <f t="shared" ca="1" si="129"/>
        <v>33.586799974449434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IFERROR(__xludf.DUMMYFUNCTION("IMPORTRANGE(""https://docs.google.com/spreadsheets/d/1XL5vhW3sbDhbH9Cz0tuDiY8C3ctxq1tqvaCgkFb8cCA/edit?usp=sharing"",""ยโสธร!J526"")"),175)</f>
        <v>175</v>
      </c>
      <c r="K631" s="343">
        <f t="shared" ca="1" si="129"/>
        <v>63.636363636363633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IFERROR(__xludf.DUMMYFUNCTION("IMPORTRANGE(""https://docs.google.com/spreadsheets/d/1XL5vhW3sbDhbH9Cz0tuDiY8C3ctxq1tqvaCgkFb8cCA/edit?usp=sharing"",""ยโสธร!I529"")"),10050000)</f>
        <v>10050000</v>
      </c>
      <c r="J634" s="342">
        <f ca="1">IFERROR(__xludf.DUMMYFUNCTION("IMPORTRANGE(""https://docs.google.com/spreadsheets/d/1XL5vhW3sbDhbH9Cz0tuDiY8C3ctxq1tqvaCgkFb8cCA/edit?usp=sharing"",""ยโสธร!J529"")"),7700000)</f>
        <v>7700000</v>
      </c>
      <c r="K634" s="343">
        <f t="shared" ca="1" si="129"/>
        <v>76.616915422885569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IFERROR(__xludf.DUMMYFUNCTION("IMPORTRANGE(""https://docs.google.com/spreadsheets/d/1XL5vhW3sbDhbH9Cz0tuDiY8C3ctxq1tqvaCgkFb8cCA/edit?usp=sharing"",""ยโสธร!I530"")"),300)</f>
        <v>300</v>
      </c>
      <c r="J635" s="505">
        <f ca="1">IFERROR(__xludf.DUMMYFUNCTION("IMPORTRANGE(""https://docs.google.com/spreadsheets/d/1XL5vhW3sbDhbH9Cz0tuDiY8C3ctxq1tqvaCgkFb8cCA/edit?usp=sharing"",""ยโสธร!J530"")"),243)</f>
        <v>243</v>
      </c>
      <c r="K635" s="487">
        <f t="shared" ca="1" si="129"/>
        <v>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7222511</v>
      </c>
      <c r="M8" s="23">
        <f t="shared" ca="1" si="0"/>
        <v>4326458</v>
      </c>
      <c r="N8" s="23">
        <f t="shared" ca="1" si="0"/>
        <v>7207011</v>
      </c>
      <c r="O8" s="22">
        <f t="shared" ref="O8:O16" ca="1" si="1">IF(L8&gt;0,N8*100/L8,0)</f>
        <v>99.785393196355116</v>
      </c>
      <c r="P8" s="22">
        <f t="shared" ref="P8:P16" ca="1" si="2">IF(M8&gt;0,N8*100/M8,0)</f>
        <v>166.57993675195738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7222511</v>
      </c>
      <c r="M10" s="30">
        <f t="shared" ca="1" si="4"/>
        <v>4326458</v>
      </c>
      <c r="N10" s="30">
        <f t="shared" ca="1" si="4"/>
        <v>7207011</v>
      </c>
      <c r="O10" s="29">
        <f t="shared" ca="1" si="1"/>
        <v>99.785393196355116</v>
      </c>
      <c r="P10" s="29">
        <f t="shared" ca="1" si="2"/>
        <v>166.57993675195738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7037011</v>
      </c>
      <c r="M12" s="38">
        <f t="shared" ca="1" si="6"/>
        <v>4140958</v>
      </c>
      <c r="N12" s="38">
        <f t="shared" ca="1" si="6"/>
        <v>7023011</v>
      </c>
      <c r="O12" s="38">
        <f t="shared" ca="1" si="1"/>
        <v>99.801051895470962</v>
      </c>
      <c r="P12" s="38">
        <f t="shared" ca="1" si="2"/>
        <v>169.59870155649972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2521350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4515661</v>
      </c>
      <c r="M14" s="38">
        <f t="shared" si="8"/>
        <v>0</v>
      </c>
      <c r="N14" s="38">
        <f t="shared" ca="1" si="8"/>
        <v>2882053</v>
      </c>
      <c r="O14" s="38">
        <f t="shared" ca="1" si="1"/>
        <v>63.823502251386898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185500</v>
      </c>
      <c r="M16" s="38">
        <f t="shared" ca="1" si="10"/>
        <v>185500</v>
      </c>
      <c r="N16" s="38">
        <f t="shared" ca="1" si="10"/>
        <v>184000</v>
      </c>
      <c r="O16" s="49">
        <f t="shared" ca="1" si="1"/>
        <v>99.191374663072779</v>
      </c>
      <c r="P16" s="49">
        <f t="shared" ca="1" si="2"/>
        <v>99.191374663072779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4326458</v>
      </c>
      <c r="M18" s="23">
        <f t="shared" ca="1" si="11"/>
        <v>4326458</v>
      </c>
      <c r="N18" s="23">
        <f t="shared" ca="1" si="11"/>
        <v>4324958</v>
      </c>
      <c r="O18" s="22">
        <f t="shared" ref="O18:O20" ca="1" si="12">IF(L18&gt;0,N18*100/L18,0)</f>
        <v>99.965329606805383</v>
      </c>
      <c r="P18" s="22">
        <f t="shared" ref="P18:P26" ca="1" si="13">IF(M18&gt;0,N18*100/M18,0)</f>
        <v>99.965329606805383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4326458</v>
      </c>
      <c r="M20" s="30">
        <f t="shared" ca="1" si="15"/>
        <v>4326458</v>
      </c>
      <c r="N20" s="30">
        <f t="shared" ca="1" si="15"/>
        <v>4324958</v>
      </c>
      <c r="O20" s="29">
        <f t="shared" ca="1" si="12"/>
        <v>99.965329606805383</v>
      </c>
      <c r="P20" s="29">
        <f t="shared" ca="1" si="13"/>
        <v>99.965329606805383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4140958</v>
      </c>
      <c r="M22" s="41">
        <f t="shared" ca="1" si="18"/>
        <v>4140958</v>
      </c>
      <c r="N22" s="38">
        <f t="shared" ca="1" si="18"/>
        <v>4140958</v>
      </c>
      <c r="O22" s="38">
        <f t="shared" ca="1" si="17"/>
        <v>100</v>
      </c>
      <c r="P22" s="38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2521350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1619608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185500</v>
      </c>
      <c r="M26" s="49">
        <f t="shared" ca="1" si="22"/>
        <v>185500</v>
      </c>
      <c r="N26" s="49">
        <f t="shared" ca="1" si="22"/>
        <v>184000</v>
      </c>
      <c r="O26" s="49">
        <f t="shared" ca="1" si="17"/>
        <v>99.191374663072779</v>
      </c>
      <c r="P26" s="49">
        <f t="shared" ca="1" si="13"/>
        <v>99.191374663072779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2896053</v>
      </c>
      <c r="M28" s="23">
        <f t="shared" si="23"/>
        <v>0</v>
      </c>
      <c r="N28" s="23">
        <f t="shared" ca="1" si="23"/>
        <v>2882053</v>
      </c>
      <c r="O28" s="22">
        <f t="shared" ref="O28:O30" ca="1" si="24">IF(L28&gt;0,N28*100/L28,0)</f>
        <v>99.516583432692698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2896053</v>
      </c>
      <c r="M30" s="30">
        <f t="shared" si="27"/>
        <v>0</v>
      </c>
      <c r="N30" s="30">
        <f t="shared" ca="1" si="27"/>
        <v>2882053</v>
      </c>
      <c r="O30" s="29">
        <f t="shared" ca="1" si="24"/>
        <v>99.516583432692698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2896053</v>
      </c>
      <c r="M32" s="38">
        <f t="shared" si="30"/>
        <v>0</v>
      </c>
      <c r="N32" s="38">
        <f t="shared" ca="1" si="30"/>
        <v>2882053</v>
      </c>
      <c r="O32" s="38">
        <f t="shared" ca="1" si="29"/>
        <v>99.516583432692698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2896053</v>
      </c>
      <c r="M34" s="38">
        <f t="shared" si="32"/>
        <v>0</v>
      </c>
      <c r="N34" s="38">
        <f t="shared" ca="1" si="32"/>
        <v>2882053</v>
      </c>
      <c r="O34" s="38">
        <f t="shared" ca="1" si="29"/>
        <v>99.516583432692698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4326458</v>
      </c>
      <c r="M37" s="54">
        <f t="shared" ca="1" si="33"/>
        <v>4326458</v>
      </c>
      <c r="N37" s="54">
        <f t="shared" ca="1" si="33"/>
        <v>4324958</v>
      </c>
      <c r="O37" s="55">
        <f t="shared" ca="1" si="29"/>
        <v>99.965329606805383</v>
      </c>
      <c r="P37" s="55">
        <f t="shared" ca="1" si="25"/>
        <v>99.965329606805383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916100</v>
      </c>
      <c r="M41" s="78">
        <f t="shared" ca="1" si="34"/>
        <v>916100</v>
      </c>
      <c r="N41" s="78">
        <f t="shared" ca="1" si="34"/>
        <v>916100</v>
      </c>
      <c r="O41" s="77">
        <f t="shared" ref="O41:O43" ca="1" si="35">IF(L41&gt;0,N41*100/L41,0)</f>
        <v>100</v>
      </c>
      <c r="P41" s="77">
        <f t="shared" ref="P41:P43" ca="1" si="36">IF(M41&gt;0,N41*100/M41,0)</f>
        <v>100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916100</v>
      </c>
      <c r="M43" s="78">
        <f t="shared" ca="1" si="38"/>
        <v>916100</v>
      </c>
      <c r="N43" s="78">
        <f t="shared" ca="1" si="38"/>
        <v>916100</v>
      </c>
      <c r="O43" s="77">
        <f t="shared" ca="1" si="35"/>
        <v>100</v>
      </c>
      <c r="P43" s="77">
        <f t="shared" ca="1" si="36"/>
        <v>100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916100</v>
      </c>
      <c r="M45" s="623">
        <f ca="1">IFERROR(__xludf.DUMMYFUNCTION("IMPORTRANGE(""https://docs.google.com/spreadsheets/d/1Yj_ptqi66GCucihVvJfMjLAmec39IyEx_6qawtMGysU/edit?usp=sharing"",""สบก!Q48"")"),916100)</f>
        <v>916100</v>
      </c>
      <c r="N45" s="623">
        <f ca="1">IFERROR(__xludf.DUMMYFUNCTION("IMPORTRANGE(""https://docs.google.com/spreadsheets/d/1Yj_ptqi66GCucihVvJfMjLAmec39IyEx_6qawtMGysU/edit?usp=sharing"",""สบก!R48"")"),916100)</f>
        <v>916100</v>
      </c>
      <c r="O45" s="624">
        <f ca="1">IF(L45&gt;0,N45*100/L45,0)</f>
        <v>100</v>
      </c>
      <c r="P45" s="624">
        <f ca="1">IF(M45&gt;0,N45*100/M45,0)</f>
        <v>100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IFERROR(__xludf.DUMMYFUNCTION("IMPORTRANGE(""https://docs.google.com/spreadsheets/d/1Yj_ptqi66GCucihVvJfMjLAmec39IyEx_6qawtMGysU/edit?usp=sharing"",""สบก!M48"")"),916100)</f>
        <v>916100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947450</v>
      </c>
      <c r="M53" s="121">
        <f t="shared" ca="1" si="39"/>
        <v>947450</v>
      </c>
      <c r="N53" s="121">
        <f t="shared" ca="1" si="39"/>
        <v>947450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947450</v>
      </c>
      <c r="M55" s="121">
        <f t="shared" ca="1" si="43"/>
        <v>947450</v>
      </c>
      <c r="N55" s="121">
        <f t="shared" ca="1" si="43"/>
        <v>947450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947450</v>
      </c>
      <c r="M57" s="623">
        <f ca="1">IFERROR(__xludf.DUMMYFUNCTION("IMPORTRANGE(""https://docs.google.com/spreadsheets/d/1Yj_ptqi66GCucihVvJfMjLAmec39IyEx_6qawtMGysU/edit?usp=sharing"",""สบก!Z48"")"),947450)</f>
        <v>947450</v>
      </c>
      <c r="N57" s="623">
        <f ca="1">IFERROR(__xludf.DUMMYFUNCTION("IMPORTRANGE(""https://docs.google.com/spreadsheets/d/1Yj_ptqi66GCucihVvJfMjLAmec39IyEx_6qawtMGysU/edit?usp=sharing"",""สบก!AA48"")"),947450)</f>
        <v>947450</v>
      </c>
      <c r="O57" s="624">
        <f ca="1">IF(L57&gt;0,N57*100/L57,0)</f>
        <v>100</v>
      </c>
      <c r="P57" s="624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IFERROR(__xludf.DUMMYFUNCTION("IMPORTRANGE(""https://docs.google.com/spreadsheets/d/1Yj_ptqi66GCucihVvJfMjLAmec39IyEx_6qawtMGysU/edit?usp=sharing"",""สบก!V48"")"),947450)</f>
        <v>947450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894020</v>
      </c>
      <c r="M66" s="152">
        <f t="shared" ca="1" si="45"/>
        <v>894020</v>
      </c>
      <c r="N66" s="152">
        <f t="shared" ca="1" si="45"/>
        <v>894020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894020</v>
      </c>
      <c r="M68" s="157">
        <f t="shared" ca="1" si="49"/>
        <v>894020</v>
      </c>
      <c r="N68" s="157">
        <f t="shared" ca="1" si="49"/>
        <v>894020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894020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IFERROR(__xludf.DUMMYFUNCTION("IMPORTRANGE(""https://docs.google.com/spreadsheets/d/1Yj_ptqi66GCucihVvJfMjLAmec39IyEx_6qawtMGysU/edit?usp=sharing"",""สบก!AJ48"")"),894020)</f>
        <v>894020</v>
      </c>
      <c r="O70" s="169">
        <f ca="1">IF(L70&gt;0,N70*100/L70,0)</f>
        <v>100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14138</v>
      </c>
      <c r="M118" s="152">
        <f t="shared" ca="1" si="58"/>
        <v>14138</v>
      </c>
      <c r="N118" s="152">
        <f t="shared" ca="1" si="58"/>
        <v>14138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14138</v>
      </c>
      <c r="M120" s="157">
        <f t="shared" ca="1" si="62"/>
        <v>14138</v>
      </c>
      <c r="N120" s="157">
        <f t="shared" ca="1" si="62"/>
        <v>14138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14138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IFERROR(__xludf.DUMMYFUNCTION("IMPORTRANGE(""https://docs.google.com/spreadsheets/d/1Yj_ptqi66GCucihVvJfMjLAmec39IyEx_6qawtMGysU/edit?usp=sharing"",""สบก!BB48"")"),14138)</f>
        <v>14138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IFERROR(__xludf.DUMMYFUNCTION("IMPORTRANGE(""https://docs.google.com/spreadsheets/d/1Yj_ptqi66GCucihVvJfMjLAmec39IyEx_6qawtMGysU/edit?usp=sharing"",""สบก!AX48"")"),14138)</f>
        <v>14138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84100</v>
      </c>
      <c r="M140" s="152">
        <f t="shared" ca="1" si="64"/>
        <v>84100</v>
      </c>
      <c r="N140" s="152">
        <f t="shared" ca="1" si="64"/>
        <v>85740</v>
      </c>
      <c r="O140" s="151">
        <f t="shared" ref="O140:O142" ca="1" si="65">IF(L140&gt;0,N140*100/L140,0)</f>
        <v>101.95005945303211</v>
      </c>
      <c r="P140" s="151">
        <f t="shared" ref="P140:P142" ca="1" si="66">IF(M140&gt;0,N140*100/M140,0)</f>
        <v>101.95005945303211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84100</v>
      </c>
      <c r="M142" s="157">
        <f t="shared" ca="1" si="68"/>
        <v>84100</v>
      </c>
      <c r="N142" s="157">
        <f t="shared" ca="1" si="68"/>
        <v>85740</v>
      </c>
      <c r="O142" s="156">
        <f t="shared" ca="1" si="65"/>
        <v>101.95005945303211</v>
      </c>
      <c r="P142" s="156">
        <f t="shared" ca="1" si="66"/>
        <v>101.95005945303211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IFERROR(__xludf.DUMMYFUNCTION("IMPORTRANGE(""https://docs.google.com/spreadsheets/d/1Yj_ptqi66GCucihVvJfMjLAmec39IyEx_6qawtMGysU/edit?usp=sharing"",""สบก!BK48"")"),85740)</f>
        <v>85740</v>
      </c>
      <c r="O144" s="169">
        <f ca="1">IF(L144&gt;0,N144*100/L144,0)</f>
        <v>101.95005945303211</v>
      </c>
      <c r="P144" s="169">
        <f ca="1">IF(M144&gt;0,N144*100/M144,0)</f>
        <v>101.95005945303211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IFERROR(__xludf.DUMMYFUNCTION("IMPORTRANGE(""https://docs.google.com/spreadsheets/d/1Yj_ptqi66GCucihVvJfMjLAmec39IyEx_6qawtMGysU/edit?usp=sharing"",""สบก!BG48"")"),84100)</f>
        <v>84100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IFERROR(__xludf.DUMMYFUNCTION("IMPORTRANGE(""https://docs.google.com/spreadsheets/d/1XL5vhW3sbDhbH9Cz0tuDiY8C3ctxq1tqvaCgkFb8cCA/edit?usp=sharing"",""ร้อยเอ็ด!J84"")"),98)</f>
        <v>98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IFERROR(__xludf.DUMMYFUNCTION("IMPORTRANGE(""https://docs.google.com/spreadsheets/d/1XL5vhW3sbDhbH9Cz0tuDiY8C3ctxq1tqvaCgkFb8cCA/edit?usp=sharing"",""ร้อยเอ็ด!J85"")"),98)</f>
        <v>98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34510</v>
      </c>
      <c r="M220" s="152">
        <f t="shared" ca="1" si="72"/>
        <v>34510</v>
      </c>
      <c r="N220" s="152">
        <f t="shared" ca="1" si="72"/>
        <v>32870</v>
      </c>
      <c r="O220" s="151">
        <f t="shared" ref="O220:O222" ca="1" si="73">IF(L220&gt;0,N220*100/L220,0)</f>
        <v>95.247754274123437</v>
      </c>
      <c r="P220" s="151">
        <f t="shared" ref="P220:P222" ca="1" si="74">IF(M220&gt;0,N220*100/M220,0)</f>
        <v>95.247754274123437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34510</v>
      </c>
      <c r="M222" s="157">
        <f t="shared" ca="1" si="76"/>
        <v>34510</v>
      </c>
      <c r="N222" s="157">
        <f t="shared" ca="1" si="76"/>
        <v>32870</v>
      </c>
      <c r="O222" s="156">
        <f t="shared" ca="1" si="73"/>
        <v>95.247754274123437</v>
      </c>
      <c r="P222" s="156">
        <f t="shared" ca="1" si="74"/>
        <v>95.247754274123437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34510</v>
      </c>
      <c r="M224" s="627">
        <f ca="1">IFERROR(__xludf.DUMMYFUNCTION("IMPORTRANGE(""https://docs.google.com/spreadsheets/d/1Yj_ptqi66GCucihVvJfMjLAmec39IyEx_6qawtMGysU/edit?usp=sharing"",""สบก!BS48"")"),34510)</f>
        <v>34510</v>
      </c>
      <c r="N224" s="628">
        <f ca="1">IFERROR(__xludf.DUMMYFUNCTION("IMPORTRANGE(""https://docs.google.com/spreadsheets/d/1Yj_ptqi66GCucihVvJfMjLAmec39IyEx_6qawtMGysU/edit?usp=sharing"",""สบก!BT48"")"),32870)</f>
        <v>32870</v>
      </c>
      <c r="O224" s="169">
        <f ca="1">IF(L224&gt;0,N224*100/L224,0)</f>
        <v>95.247754274123437</v>
      </c>
      <c r="P224" s="169">
        <f ca="1">IF(M224&gt;0,N224*100/M224,0)</f>
        <v>95.247754274123437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IFERROR(__xludf.DUMMYFUNCTION("IMPORTRANGE(""https://docs.google.com/spreadsheets/d/1Yj_ptqi66GCucihVvJfMjLAmec39IyEx_6qawtMGysU/edit?usp=sharing"",""สบก!BP48"")"),34510)</f>
        <v>34510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IFERROR(__xludf.DUMMYFUNCTION("IMPORTRANGE(""https://docs.google.com/spreadsheets/d/1XL5vhW3sbDhbH9Cz0tuDiY8C3ctxq1tqvaCgkFb8cCA/edit?usp=sharing"",""ร้อยเอ็ด!J228"")"),1500)</f>
        <v>1500</v>
      </c>
      <c r="K328" s="318">
        <f ca="1">IF(I328&gt;0,J328*100/I328,0)</f>
        <v>136.36363636363637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1380940</v>
      </c>
      <c r="M329" s="152">
        <f t="shared" ca="1" si="98"/>
        <v>1380940</v>
      </c>
      <c r="N329" s="152">
        <f t="shared" ca="1" si="98"/>
        <v>1379440</v>
      </c>
      <c r="O329" s="151">
        <f t="shared" ref="O329:O331" ca="1" si="99">IF(L329&gt;0,N329*100/L329,0)</f>
        <v>99.891378336495436</v>
      </c>
      <c r="P329" s="151">
        <f t="shared" ref="P329:P331" ca="1" si="100">IF(M329&gt;0,N329*100/M329,0)</f>
        <v>99.891378336495436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1380940</v>
      </c>
      <c r="M331" s="157">
        <f t="shared" ca="1" si="102"/>
        <v>1380940</v>
      </c>
      <c r="N331" s="157">
        <f t="shared" ca="1" si="102"/>
        <v>1379440</v>
      </c>
      <c r="O331" s="156">
        <f t="shared" ca="1" si="99"/>
        <v>99.891378336495436</v>
      </c>
      <c r="P331" s="156">
        <f t="shared" ca="1" si="100"/>
        <v>99.891378336495436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1195440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IFERROR(__xludf.DUMMYFUNCTION("IMPORTRANGE(""https://docs.google.com/spreadsheets/d/1Yj_ptqi66GCucihVvJfMjLAmec39IyEx_6qawtMGysU/edit?usp=sharing"",""สบก!DM48"")"),1195440)</f>
        <v>1195440</v>
      </c>
      <c r="O333" s="169">
        <f ca="1">IF(L333&gt;0,N333*100/L333,0)</f>
        <v>100</v>
      </c>
      <c r="P333" s="169">
        <f ca="1">IF(M333&gt;0,N333*100/M333,0)</f>
        <v>100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IFERROR(__xludf.DUMMYFUNCTION("IMPORTRANGE(""https://docs.google.com/spreadsheets/d/1Yj_ptqi66GCucihVvJfMjLAmec39IyEx_6qawtMGysU/edit?usp=sharing"",""สบก!DI48"")"),1001040)</f>
        <v>1001040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IFERROR(__xludf.DUMMYFUNCTION("IMPORTRANGE(""https://docs.google.com/spreadsheets/d/1Yj_ptqi66GCucihVvJfMjLAmec39IyEx_6qawtMGysU/edit?usp=sharing"",""สบก!DJ48"")"),185500)</f>
        <v>185500</v>
      </c>
      <c r="M337" s="626">
        <f ca="1">L337</f>
        <v>185500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99.191374663072779</v>
      </c>
      <c r="P337" s="626">
        <f ca="1">IF(M337&gt;0,N337*100/M337,0)</f>
        <v>99.191374663072779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IFERROR(__xludf.DUMMYFUNCTION("IMPORTRANGE(""https://docs.google.com/spreadsheets/d/1XL5vhW3sbDhbH9Cz0tuDiY8C3ctxq1tqvaCgkFb8cCA/edit?usp=sharing"",""ร้อยเอ็ด!J234"")"),857)</f>
        <v>857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IFERROR(__xludf.DUMMYFUNCTION("IMPORTRANGE(""https://docs.google.com/spreadsheets/d/1XL5vhW3sbDhbH9Cz0tuDiY8C3ctxq1tqvaCgkFb8cCA/edit?usp=sharing"",""ร้อยเอ็ด!J235"")"),6724.43)</f>
        <v>6724.43</v>
      </c>
      <c r="K340" s="343">
        <f t="shared" ca="1" si="103"/>
        <v>105.06921875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IFERROR(__xludf.DUMMYFUNCTION("IMPORTRANGE(""https://docs.google.com/spreadsheets/d/1XL5vhW3sbDhbH9Cz0tuDiY8C3ctxq1tqvaCgkFb8cCA/edit?usp=sharing"",""ร้อยเอ็ด!J236"")"),1888)</f>
        <v>1888</v>
      </c>
      <c r="K341" s="343">
        <f t="shared" ca="1" si="103"/>
        <v>171.63636363636363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IFERROR(__xludf.DUMMYFUNCTION("IMPORTRANGE(""https://docs.google.com/spreadsheets/d/1XL5vhW3sbDhbH9Cz0tuDiY8C3ctxq1tqvaCgkFb8cCA/edit?usp=sharing"",""ร้อยเอ็ด!J237"")"),18346.3599999999)</f>
        <v>18346.359999999899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IFERROR(__xludf.DUMMYFUNCTION("IMPORTRANGE(""https://docs.google.com/spreadsheets/d/1XL5vhW3sbDhbH9Cz0tuDiY8C3ctxq1tqvaCgkFb8cCA/edit?usp=sharing"",""ร้อยเอ็ด!J240"")"),1500)</f>
        <v>1500</v>
      </c>
      <c r="K345" s="343">
        <f t="shared" ca="1" si="103"/>
        <v>136.36363636363637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IFERROR(__xludf.DUMMYFUNCTION("IMPORTRANGE(""https://docs.google.com/spreadsheets/d/1XL5vhW3sbDhbH9Cz0tuDiY8C3ctxq1tqvaCgkFb8cCA/edit?usp=sharing"",""ร้อยเอ็ด!J241"")"),13635.3499999999)</f>
        <v>13635.3499999999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IFERROR(__xludf.DUMMYFUNCTION("IMPORTRANGE(""https://docs.google.com/spreadsheets/d/1XL5vhW3sbDhbH9Cz0tuDiY8C3ctxq1tqvaCgkFb8cCA/edit?usp=sharing"",""ร้อยเอ็ด!L242"")"),2896053)</f>
        <v>2896053</v>
      </c>
      <c r="M347" s="358"/>
      <c r="N347" s="358">
        <f ca="1">IFERROR(__xludf.DUMMYFUNCTION("IMPORTRANGE(""https://docs.google.com/spreadsheets/d/1XL5vhW3sbDhbH9Cz0tuDiY8C3ctxq1tqvaCgkFb8cCA/edit?usp=sharing"",""ร้อยเอ็ด!M242"")"),2882053)</f>
        <v>2882053</v>
      </c>
      <c r="O347" s="358">
        <f ca="1">+IF(L347&gt;0,N347*100/L347,0)</f>
        <v>99.516583432692698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IFERROR(__xludf.DUMMYFUNCTION("IMPORTRANGE(""https://docs.google.com/spreadsheets/d/1XL5vhW3sbDhbH9Cz0tuDiY8C3ctxq1tqvaCgkFb8cCA/edit?usp=sharing"",""ร้อยเอ็ด!L244"")"),660560)</f>
        <v>660560</v>
      </c>
      <c r="M349" s="373"/>
      <c r="N349" s="373">
        <f ca="1">IFERROR(__xludf.DUMMYFUNCTION("IMPORTRANGE(""https://docs.google.com/spreadsheets/d/1XL5vhW3sbDhbH9Cz0tuDiY8C3ctxq1tqvaCgkFb8cCA/edit?usp=sharing"",""ร้อยเอ็ด!M244"")"),660560)</f>
        <v>660560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IFERROR(__xludf.DUMMYFUNCTION("IMPORTRANGE(""https://docs.google.com/spreadsheets/d/1XL5vhW3sbDhbH9Cz0tuDiY8C3ctxq1tqvaCgkFb8cCA/edit?usp=sharing"",""ร้อยเอ็ด!L247"")"),660560)</f>
        <v>660560</v>
      </c>
      <c r="M352" s="165"/>
      <c r="N352" s="164">
        <f ca="1">IFERROR(__xludf.DUMMYFUNCTION("IMPORTRANGE(""https://docs.google.com/spreadsheets/d/1XL5vhW3sbDhbH9Cz0tuDiY8C3ctxq1tqvaCgkFb8cCA/edit?usp=sharing"",""ร้อยเอ็ด!M247"")"),660560)</f>
        <v>660560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IFERROR(__xludf.DUMMYFUNCTION("IMPORTRANGE(""https://docs.google.com/spreadsheets/d/1XL5vhW3sbDhbH9Cz0tuDiY8C3ctxq1tqvaCgkFb8cCA/edit?usp=sharing"",""ร้อยเอ็ด!L249"")"),660560)</f>
        <v>660560</v>
      </c>
      <c r="M354" s="169"/>
      <c r="N354" s="168">
        <f ca="1">IFERROR(__xludf.DUMMYFUNCTION("IMPORTRANGE(""https://docs.google.com/spreadsheets/d/1XL5vhW3sbDhbH9Cz0tuDiY8C3ctxq1tqvaCgkFb8cCA/edit?usp=sharing"",""ร้อยเอ็ด!M249"")"),660560)</f>
        <v>660560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IFERROR(__xludf.DUMMYFUNCTION("IMPORTRANGE(""https://docs.google.com/spreadsheets/d/1XL5vhW3sbDhbH9Cz0tuDiY8C3ctxq1tqvaCgkFb8cCA/edit?usp=sharing"",""ร้อยเอ็ด!M250"")"),101700)</f>
        <v>101700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IFERROR(__xludf.DUMMYFUNCTION("IMPORTRANGE(""https://docs.google.com/spreadsheets/d/1XL5vhW3sbDhbH9Cz0tuDiY8C3ctxq1tqvaCgkFb8cCA/edit?usp=sharing"",""ร้อยเอ็ด!M252"")"),145000)</f>
        <v>145000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IFERROR(__xludf.DUMMYFUNCTION("IMPORTRANGE(""https://docs.google.com/spreadsheets/d/1XL5vhW3sbDhbH9Cz0tuDiY8C3ctxq1tqvaCgkFb8cCA/edit?usp=sharing"",""ร้อยเอ็ด!M253"")"),62760)</f>
        <v>62760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IFERROR(__xludf.DUMMYFUNCTION("IMPORTRANGE(""https://docs.google.com/spreadsheets/d/1XL5vhW3sbDhbH9Cz0tuDiY8C3ctxq1tqvaCgkFb8cCA/edit?usp=sharing"",""ร้อยเอ็ด!M275"")"),1028520)</f>
        <v>1028520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IFERROR(__xludf.DUMMYFUNCTION("IMPORTRANGE(""https://docs.google.com/spreadsheets/d/1XL5vhW3sbDhbH9Cz0tuDiY8C3ctxq1tqvaCgkFb8cCA/edit?usp=sharing"",""ร้อยเอ็ด!M278"")"),1028520)</f>
        <v>1028520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IFERROR(__xludf.DUMMYFUNCTION("IMPORTRANGE(""https://docs.google.com/spreadsheets/d/1XL5vhW3sbDhbH9Cz0tuDiY8C3ctxq1tqvaCgkFb8cCA/edit?usp=sharing"",""ร้อยเอ็ด!M280"")"),1028520)</f>
        <v>1028520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IFERROR(__xludf.DUMMYFUNCTION("IMPORTRANGE(""https://docs.google.com/spreadsheets/d/1XL5vhW3sbDhbH9Cz0tuDiY8C3ctxq1tqvaCgkFb8cCA/edit?usp=sharing"",""ร้อยเอ็ด!M283"")"),145000)</f>
        <v>145000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IFERROR(__xludf.DUMMYFUNCTION("IMPORTRANGE(""https://docs.google.com/spreadsheets/d/1XL5vhW3sbDhbH9Cz0tuDiY8C3ctxq1tqvaCgkFb8cCA/edit?usp=sharing"",""ร้อยเอ็ด!M284"")"),62240)</f>
        <v>62240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IFERROR(__xludf.DUMMYFUNCTION("IMPORTRANGE(""https://docs.google.com/spreadsheets/d/1XL5vhW3sbDhbH9Cz0tuDiY8C3ctxq1tqvaCgkFb8cCA/edit?usp=sharing"",""ร้อยเอ็ด!M330"")"),88000)</f>
        <v>88000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IFERROR(__xludf.DUMMYFUNCTION("IMPORTRANGE(""https://docs.google.com/spreadsheets/d/1XL5vhW3sbDhbH9Cz0tuDiY8C3ctxq1tqvaCgkFb8cCA/edit?usp=sharing"",""ร้อยเอ็ด!M332"")"),88000)</f>
        <v>88000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IFERROR(__xludf.DUMMYFUNCTION("IMPORTRANGE(""https://docs.google.com/spreadsheets/d/1XL5vhW3sbDhbH9Cz0tuDiY8C3ctxq1tqvaCgkFb8cCA/edit?usp=sharing"",""ร้อยเอ็ด!M334"")"),88000)</f>
        <v>88000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IFERROR(__xludf.DUMMYFUNCTION("IMPORTRANGE(""https://docs.google.com/spreadsheets/d/1XL5vhW3sbDhbH9Cz0tuDiY8C3ctxq1tqvaCgkFb8cCA/edit?usp=sharing"",""ร้อยเอ็ด!M335"")"),86990)</f>
        <v>86990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IFERROR(__xludf.DUMMYFUNCTION("IMPORTRANGE(""https://docs.google.com/spreadsheets/d/1XL5vhW3sbDhbH9Cz0tuDiY8C3ctxq1tqvaCgkFb8cCA/edit?usp=sharing"",""ร้อยเอ็ด!L350"")"),442753)</f>
        <v>442753</v>
      </c>
      <c r="M455" s="373"/>
      <c r="N455" s="373">
        <f ca="1">IFERROR(__xludf.DUMMYFUNCTION("IMPORTRANGE(""https://docs.google.com/spreadsheets/d/1XL5vhW3sbDhbH9Cz0tuDiY8C3ctxq1tqvaCgkFb8cCA/edit?usp=sharing"",""ร้อยเอ็ด!M350"")"),442753)</f>
        <v>442753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IFERROR(__xludf.DUMMYFUNCTION("IMPORTRANGE(""https://docs.google.com/spreadsheets/d/1XL5vhW3sbDhbH9Cz0tuDiY8C3ctxq1tqvaCgkFb8cCA/edit?usp=sharing"",""ร้อยเอ็ด!L352"")"),442753)</f>
        <v>442753</v>
      </c>
      <c r="M457" s="165"/>
      <c r="N457" s="169">
        <f ca="1">IFERROR(__xludf.DUMMYFUNCTION("IMPORTRANGE(""https://docs.google.com/spreadsheets/d/1XL5vhW3sbDhbH9Cz0tuDiY8C3ctxq1tqvaCgkFb8cCA/edit?usp=sharing"",""ร้อยเอ็ด!M352"")"),442753)</f>
        <v>442753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IFERROR(__xludf.DUMMYFUNCTION("IMPORTRANGE(""https://docs.google.com/spreadsheets/d/1XL5vhW3sbDhbH9Cz0tuDiY8C3ctxq1tqvaCgkFb8cCA/edit?usp=sharing"",""ร้อยเอ็ด!L354"")"),442753)</f>
        <v>442753</v>
      </c>
      <c r="M459" s="169"/>
      <c r="N459" s="169">
        <f ca="1">IFERROR(__xludf.DUMMYFUNCTION("IMPORTRANGE(""https://docs.google.com/spreadsheets/d/1XL5vhW3sbDhbH9Cz0tuDiY8C3ctxq1tqvaCgkFb8cCA/edit?usp=sharing"",""ร้อยเอ็ด!M354"")"),442753)</f>
        <v>442753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IFERROR(__xludf.DUMMYFUNCTION("IMPORTRANGE(""https://docs.google.com/spreadsheets/d/1XL5vhW3sbDhbH9Cz0tuDiY8C3ctxq1tqvaCgkFb8cCA/edit?usp=sharing"",""ร้อยเอ็ด!M357"")"),119400)</f>
        <v>119400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IFERROR(__xludf.DUMMYFUNCTION("IMPORTRANGE(""https://docs.google.com/spreadsheets/d/1XL5vhW3sbDhbH9Cz0tuDiY8C3ctxq1tqvaCgkFb8cCA/edit?usp=sharing"",""ร้อยเอ็ด!M358"")"),323353)</f>
        <v>323353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IFERROR(__xludf.DUMMYFUNCTION("IMPORTRANGE(""https://docs.google.com/spreadsheets/d/1XL5vhW3sbDhbH9Cz0tuDiY8C3ctxq1tqvaCgkFb8cCA/edit?usp=sharing"",""ร้อยเอ็ด!J420"")"),229)</f>
        <v>229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IFERROR(__xludf.DUMMYFUNCTION("IMPORTRANGE(""https://docs.google.com/spreadsheets/d/1XL5vhW3sbDhbH9Cz0tuDiY8C3ctxq1tqvaCgkFb8cCA/edit?usp=sharing"",""ร้อยเอ็ด!J421"")"),22)</f>
        <v>22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IFERROR(__xludf.DUMMYFUNCTION("IMPORTRANGE(""https://docs.google.com/spreadsheets/d/1XL5vhW3sbDhbH9Cz0tuDiY8C3ctxq1tqvaCgkFb8cCA/edit?usp=sharing"",""ร้อยเอ็ด!J424"")"),19)</f>
        <v>19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IFERROR(__xludf.DUMMYFUNCTION("IMPORTRANGE(""https://docs.google.com/spreadsheets/d/1XL5vhW3sbDhbH9Cz0tuDiY8C3ctxq1tqvaCgkFb8cCA/edit?usp=sharing"",""ร้อยเอ็ด!J426"")"),210)</f>
        <v>210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IFERROR(__xludf.DUMMYFUNCTION("IMPORTRANGE(""https://docs.google.com/spreadsheets/d/1XL5vhW3sbDhbH9Cz0tuDiY8C3ctxq1tqvaCgkFb8cCA/edit?usp=sharing"",""ร้อยเอ็ด!J427"")"),20)</f>
        <v>20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IFERROR(__xludf.DUMMYFUNCTION("IMPORTRANGE(""https://docs.google.com/spreadsheets/d/1XL5vhW3sbDhbH9Cz0tuDiY8C3ctxq1tqvaCgkFb8cCA/edit?usp=sharing"",""ร้อยเอ็ด!L428"")"),48340)</f>
        <v>48340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71.038477451386015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IFERROR(__xludf.DUMMYFUNCTION("IMPORTRANGE(""https://docs.google.com/spreadsheets/d/1XL5vhW3sbDhbH9Cz0tuDiY8C3ctxq1tqvaCgkFb8cCA/edit?usp=sharing"",""ร้อยเอ็ด!L430"")"),48340)</f>
        <v>48340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71.038477451386015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IFERROR(__xludf.DUMMYFUNCTION("IMPORTRANGE(""https://docs.google.com/spreadsheets/d/1XL5vhW3sbDhbH9Cz0tuDiY8C3ctxq1tqvaCgkFb8cCA/edit?usp=sharing"",""ร้อยเอ็ด!L432"")"),48340)</f>
        <v>48340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71.038477451386015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IFERROR(__xludf.DUMMYFUNCTION("IMPORTRANGE(""https://docs.google.com/spreadsheets/d/1XL5vhW3sbDhbH9Cz0tuDiY8C3ctxq1tqvaCgkFb8cCA/edit?usp=sharing"",""ร้อยเอ็ด!J459"")"),16372)</f>
        <v>16372</v>
      </c>
      <c r="K564" s="372">
        <f ca="1">IF(I564&gt;0,J564*100/I564,0)</f>
        <v>584.71428571428567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IFERROR(__xludf.DUMMYFUNCTION("IMPORTRANGE(""https://docs.google.com/spreadsheets/d/1XL5vhW3sbDhbH9Cz0tuDiY8C3ctxq1tqvaCgkFb8cCA/edit?usp=sharing"",""ร้อยเอ็ด!M459"")"),143040)</f>
        <v>143040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IFERROR(__xludf.DUMMYFUNCTION("IMPORTRANGE(""https://docs.google.com/spreadsheets/d/1XL5vhW3sbDhbH9Cz0tuDiY8C3ctxq1tqvaCgkFb8cCA/edit?usp=sharing"",""ร้อยเอ็ด!M461"")"),143040)</f>
        <v>143040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IFERROR(__xludf.DUMMYFUNCTION("IMPORTRANGE(""https://docs.google.com/spreadsheets/d/1XL5vhW3sbDhbH9Cz0tuDiY8C3ctxq1tqvaCgkFb8cCA/edit?usp=sharing"",""ร้อยเอ็ด!M463"")"),143040)</f>
        <v>143040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IFERROR(__xludf.DUMMYFUNCTION("IMPORTRANGE(""https://docs.google.com/spreadsheets/d/1XL5vhW3sbDhbH9Cz0tuDiY8C3ctxq1tqvaCgkFb8cCA/edit?usp=sharing"",""ร้อยเอ็ด!J468"")"),16372)</f>
        <v>16372</v>
      </c>
      <c r="K573" s="202">
        <f ca="1">IF(I573&gt;0,J573*100/I573,0)</f>
        <v>584.71428571428567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IFERROR(__xludf.DUMMYFUNCTION("IMPORTRANGE(""https://docs.google.com/spreadsheets/d/1XL5vhW3sbDhbH9Cz0tuDiY8C3ctxq1tqvaCgkFb8cCA/edit?usp=sharing"",""ร้อยเอ็ด!J472"")"),16165)</f>
        <v>16165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IFERROR(__xludf.DUMMYFUNCTION("IMPORTRANGE(""https://docs.google.com/spreadsheets/d/1XL5vhW3sbDhbH9Cz0tuDiY8C3ctxq1tqvaCgkFb8cCA/edit?usp=sharing"",""ร้อยเอ็ด!J475"")"),163)</f>
        <v>163</v>
      </c>
      <c r="K580" s="372">
        <f ca="1">IF(I580&gt;0,J580*100/I580,0)</f>
        <v>135.83333333333334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IFERROR(__xludf.DUMMYFUNCTION("IMPORTRANGE(""https://docs.google.com/spreadsheets/d/1XL5vhW3sbDhbH9Cz0tuDiY8C3ctxq1tqvaCgkFb8cCA/edit?usp=sharing"",""ร้อยเอ็ด!M475"")"),297420)</f>
        <v>297420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IFERROR(__xludf.DUMMYFUNCTION("IMPORTRANGE(""https://docs.google.com/spreadsheets/d/1XL5vhW3sbDhbH9Cz0tuDiY8C3ctxq1tqvaCgkFb8cCA/edit?usp=sharing"",""ร้อยเอ็ด!M477"")"),297420)</f>
        <v>297420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IFERROR(__xludf.DUMMYFUNCTION("IMPORTRANGE(""https://docs.google.com/spreadsheets/d/1XL5vhW3sbDhbH9Cz0tuDiY8C3ctxq1tqvaCgkFb8cCA/edit?usp=sharing"",""ร้อยเอ็ด!M479"")"),297420)</f>
        <v>297420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IFERROR(__xludf.DUMMYFUNCTION("IMPORTRANGE(""https://docs.google.com/spreadsheets/d/1XL5vhW3sbDhbH9Cz0tuDiY8C3ctxq1tqvaCgkFb8cCA/edit?usp=sharing"",""ร้อยเอ็ด!M483"")"),198420)</f>
        <v>198420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IFERROR(__xludf.DUMMYFUNCTION("IMPORTRANGE(""https://docs.google.com/spreadsheets/d/1XL5vhW3sbDhbH9Cz0tuDiY8C3ctxq1tqvaCgkFb8cCA/edit?usp=sharing"",""ร้อยเอ็ด!J484"")"),179)</f>
        <v>179</v>
      </c>
      <c r="K589" s="163">
        <f t="shared" ref="K589:K596" ca="1" si="125">IF(I589&gt;0,J589*100/I589,0)</f>
        <v>149.16666666666666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IFERROR(__xludf.DUMMYFUNCTION("IMPORTRANGE(""https://docs.google.com/spreadsheets/d/1XL5vhW3sbDhbH9Cz0tuDiY8C3ctxq1tqvaCgkFb8cCA/edit?usp=sharing"",""ร้อยเอ็ด!J485"")"),89.33)</f>
        <v>89.33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IFERROR(__xludf.DUMMYFUNCTION("IMPORTRANGE(""https://docs.google.com/spreadsheets/d/1XL5vhW3sbDhbH9Cz0tuDiY8C3ctxq1tqvaCgkFb8cCA/edit?usp=sharing"",""ร้อยเอ็ด!J486"")"),228)</f>
        <v>228</v>
      </c>
      <c r="K591" s="163">
        <f t="shared" ca="1" si="125"/>
        <v>190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IFERROR(__xludf.DUMMYFUNCTION("IMPORTRANGE(""https://docs.google.com/spreadsheets/d/1XL5vhW3sbDhbH9Cz0tuDiY8C3ctxq1tqvaCgkFb8cCA/edit?usp=sharing"",""ร้อยเอ็ด!J487"")"),138.74)</f>
        <v>138.74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IFERROR(__xludf.DUMMYFUNCTION("IMPORTRANGE(""https://docs.google.com/spreadsheets/d/1XL5vhW3sbDhbH9Cz0tuDiY8C3ctxq1tqvaCgkFb8cCA/edit?usp=sharing"",""ร้อยเอ็ด!J488"")"),201)</f>
        <v>201</v>
      </c>
      <c r="K593" s="163">
        <f t="shared" ca="1" si="125"/>
        <v>167.5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IFERROR(__xludf.DUMMYFUNCTION("IMPORTRANGE(""https://docs.google.com/spreadsheets/d/1XL5vhW3sbDhbH9Cz0tuDiY8C3ctxq1tqvaCgkFb8cCA/edit?usp=sharing"",""ร้อยเอ็ด!J489"")"),117.4)</f>
        <v>117.4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IFERROR(__xludf.DUMMYFUNCTION("IMPORTRANGE(""https://docs.google.com/spreadsheets/d/1XL5vhW3sbDhbH9Cz0tuDiY8C3ctxq1tqvaCgkFb8cCA/edit?usp=sharing"",""ร้อยเอ็ด!J490"")"),163)</f>
        <v>163</v>
      </c>
      <c r="K595" s="163">
        <f t="shared" ca="1" si="125"/>
        <v>135.83333333333334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IFERROR(__xludf.DUMMYFUNCTION("IMPORTRANGE(""https://docs.google.com/spreadsheets/d/1XL5vhW3sbDhbH9Cz0tuDiY8C3ctxq1tqvaCgkFb8cCA/edit?usp=sharing"",""ร้อยเอ็ด!J491"")"),95.47)</f>
        <v>95.47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IFERROR(__xludf.DUMMYFUNCTION("IMPORTRANGE(""https://docs.google.com/spreadsheets/d/1XL5vhW3sbDhbH9Cz0tuDiY8C3ctxq1tqvaCgkFb8cCA/edit?usp=sharing"",""ร้อยเอ็ด!L492"")"),11770)</f>
        <v>11770</v>
      </c>
      <c r="M597" s="412"/>
      <c r="N597" s="412">
        <f ca="1">IFERROR(__xludf.DUMMYFUNCTION("IMPORTRANGE(""https://docs.google.com/spreadsheets/d/1XL5vhW3sbDhbH9Cz0tuDiY8C3ctxq1tqvaCgkFb8cCA/edit?usp=sharing"",""ร้อยเอ็ด!M492"")"),11770)</f>
        <v>11770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IFERROR(__xludf.DUMMYFUNCTION("IMPORTRANGE(""https://docs.google.com/spreadsheets/d/1XL5vhW3sbDhbH9Cz0tuDiY8C3ctxq1tqvaCgkFb8cCA/edit?usp=sharing"",""ร้อยเอ็ด!L494"")"),11770)</f>
        <v>11770</v>
      </c>
      <c r="M599" s="165"/>
      <c r="N599" s="169">
        <f ca="1">IFERROR(__xludf.DUMMYFUNCTION("IMPORTRANGE(""https://docs.google.com/spreadsheets/d/1XL5vhW3sbDhbH9Cz0tuDiY8C3ctxq1tqvaCgkFb8cCA/edit?usp=sharing"",""ร้อยเอ็ด!M494"")"),11770)</f>
        <v>11770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IFERROR(__xludf.DUMMYFUNCTION("IMPORTRANGE(""https://docs.google.com/spreadsheets/d/1XL5vhW3sbDhbH9Cz0tuDiY8C3ctxq1tqvaCgkFb8cCA/edit?usp=sharing"",""ร้อยเอ็ด!L496"")"),11770)</f>
        <v>11770</v>
      </c>
      <c r="M601" s="169"/>
      <c r="N601" s="169">
        <f ca="1">IFERROR(__xludf.DUMMYFUNCTION("IMPORTRANGE(""https://docs.google.com/spreadsheets/d/1XL5vhW3sbDhbH9Cz0tuDiY8C3ctxq1tqvaCgkFb8cCA/edit?usp=sharing"",""ร้อยเอ็ด!M496"")"),11770)</f>
        <v>11770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IFERROR(__xludf.DUMMYFUNCTION("IMPORTRANGE(""https://docs.google.com/spreadsheets/d/1XL5vhW3sbDhbH9Cz0tuDiY8C3ctxq1tqvaCgkFb8cCA/edit?usp=sharing"",""ร้อยเอ็ด!M500"")"),11770)</f>
        <v>11770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IFERROR(__xludf.DUMMYFUNCTION("IMPORTRANGE(""https://docs.google.com/spreadsheets/d/1XL5vhW3sbDhbH9Cz0tuDiY8C3ctxq1tqvaCgkFb8cCA/edit?usp=sharing"",""ร้อยเอ็ด!J511"")"),100)</f>
        <v>100</v>
      </c>
      <c r="K616" s="163">
        <f t="shared" ca="1" si="127"/>
        <v>100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IFERROR(__xludf.DUMMYFUNCTION("IMPORTRANGE(""https://docs.google.com/spreadsheets/d/1XL5vhW3sbDhbH9Cz0tuDiY8C3ctxq1tqvaCgkFb8cCA/edit?usp=sharing"",""ร้อยเอ็ด!J523"")"),5670484.98)</f>
        <v>5670484.9800000004</v>
      </c>
      <c r="K628" s="343">
        <f t="shared" ref="K628:K635" ca="1" si="129">IF(I628&gt;0,J628*100/I628,0)</f>
        <v>95.15090139806216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IFERROR(__xludf.DUMMYFUNCTION("IMPORTRANGE(""https://docs.google.com/spreadsheets/d/1XL5vhW3sbDhbH9Cz0tuDiY8C3ctxq1tqvaCgkFb8cCA/edit?usp=sharing"",""ร้อยเอ็ด!J524"")"),459)</f>
        <v>459</v>
      </c>
      <c r="K629" s="343">
        <f t="shared" ca="1" si="129"/>
        <v>75.245901639344268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IFERROR(__xludf.DUMMYFUNCTION("IMPORTRANGE(""https://docs.google.com/spreadsheets/d/1XL5vhW3sbDhbH9Cz0tuDiY8C3ctxq1tqvaCgkFb8cCA/edit?usp=sharing"",""ร้อยเอ็ด!J525"")"),5396927.98)</f>
        <v>5396927.9800000004</v>
      </c>
      <c r="K630" s="343">
        <f t="shared" ca="1" si="129"/>
        <v>15.707982241711271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IFERROR(__xludf.DUMMYFUNCTION("IMPORTRANGE(""https://docs.google.com/spreadsheets/d/1XL5vhW3sbDhbH9Cz0tuDiY8C3ctxq1tqvaCgkFb8cCA/edit?usp=sharing"",""ร้อยเอ็ด!J526"")"),977)</f>
        <v>977</v>
      </c>
      <c r="K631" s="343">
        <f t="shared" ca="1" si="129"/>
        <v>57.436801881246325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IFERROR(__xludf.DUMMYFUNCTION("IMPORTRANGE(""https://docs.google.com/spreadsheets/d/1XL5vhW3sbDhbH9Cz0tuDiY8C3ctxq1tqvaCgkFb8cCA/edit?usp=sharing"",""ร้อยเอ็ด!J527"")"),12022.06)</f>
        <v>12022.06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IFERROR(__xludf.DUMMYFUNCTION("IMPORTRANGE(""https://docs.google.com/spreadsheets/d/1XL5vhW3sbDhbH9Cz0tuDiY8C3ctxq1tqvaCgkFb8cCA/edit?usp=sharing"",""ร้อยเอ็ด!J529"")"),8100000)</f>
        <v>8100000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IFERROR(__xludf.DUMMYFUNCTION("IMPORTRANGE(""https://docs.google.com/spreadsheets/d/1XL5vhW3sbDhbH9Cz0tuDiY8C3ctxq1tqvaCgkFb8cCA/edit?usp=sharing"",""ร้อยเอ็ด!I530"")"),80)</f>
        <v>80</v>
      </c>
      <c r="J635" s="505">
        <f ca="1">IFERROR(__xludf.DUMMYFUNCTION("IMPORTRANGE(""https://docs.google.com/spreadsheets/d/1XL5vhW3sbDhbH9Cz0tuDiY8C3ctxq1tqvaCgkFb8cCA/edit?usp=sharing"",""ร้อยเอ็ด!J530"")"),193)</f>
        <v>193</v>
      </c>
      <c r="K635" s="487">
        <f t="shared" ca="1" si="129"/>
        <v>241.25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6500846.8100000005</v>
      </c>
      <c r="M8" s="23">
        <f t="shared" ca="1" si="0"/>
        <v>3432630.81</v>
      </c>
      <c r="N8" s="23">
        <f t="shared" ca="1" si="0"/>
        <v>6250736.54</v>
      </c>
      <c r="O8" s="22">
        <f t="shared" ref="O8:O16" ca="1" si="1">IF(L8&gt;0,N8*100/L8,0)</f>
        <v>96.152650919026954</v>
      </c>
      <c r="P8" s="22">
        <f t="shared" ref="P8:P16" ca="1" si="2">IF(M8&gt;0,N8*100/M8,0)</f>
        <v>182.09754809023579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6500846.8100000005</v>
      </c>
      <c r="M10" s="30">
        <f t="shared" ca="1" si="4"/>
        <v>3432630.81</v>
      </c>
      <c r="N10" s="30">
        <f t="shared" ca="1" si="4"/>
        <v>6250736.54</v>
      </c>
      <c r="O10" s="29">
        <f t="shared" ca="1" si="1"/>
        <v>96.152650919026954</v>
      </c>
      <c r="P10" s="29">
        <f t="shared" ca="1" si="2"/>
        <v>182.09754809023579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6323846.8100000005</v>
      </c>
      <c r="M12" s="38">
        <f t="shared" ca="1" si="6"/>
        <v>3255630.81</v>
      </c>
      <c r="N12" s="38">
        <f t="shared" ca="1" si="6"/>
        <v>6073736.54</v>
      </c>
      <c r="O12" s="38">
        <f t="shared" ca="1" si="1"/>
        <v>96.044966339088148</v>
      </c>
      <c r="P12" s="38">
        <f t="shared" ca="1" si="2"/>
        <v>186.56097372416744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2199043.81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4124803</v>
      </c>
      <c r="M14" s="38">
        <f t="shared" si="8"/>
        <v>0</v>
      </c>
      <c r="N14" s="38">
        <f t="shared" ca="1" si="8"/>
        <v>3054016</v>
      </c>
      <c r="O14" s="38">
        <f t="shared" ca="1" si="1"/>
        <v>74.040287499790892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3432630.81</v>
      </c>
      <c r="M18" s="23">
        <f t="shared" ca="1" si="11"/>
        <v>3432630.81</v>
      </c>
      <c r="N18" s="23">
        <f t="shared" ca="1" si="11"/>
        <v>3196720.54</v>
      </c>
      <c r="O18" s="22">
        <f t="shared" ref="O18:O20" ca="1" si="12">IF(L18&gt;0,N18*100/L18,0)</f>
        <v>93.12742083090491</v>
      </c>
      <c r="P18" s="22">
        <f t="shared" ref="P18:P26" ca="1" si="13">IF(M18&gt;0,N18*100/M18,0)</f>
        <v>93.12742083090491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3432630.81</v>
      </c>
      <c r="M20" s="30">
        <f t="shared" ca="1" si="15"/>
        <v>3432630.81</v>
      </c>
      <c r="N20" s="30">
        <f t="shared" ca="1" si="15"/>
        <v>3196720.54</v>
      </c>
      <c r="O20" s="29">
        <f t="shared" ca="1" si="12"/>
        <v>93.12742083090491</v>
      </c>
      <c r="P20" s="29">
        <f t="shared" ca="1" si="13"/>
        <v>93.12742083090491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3255630.81</v>
      </c>
      <c r="M22" s="41">
        <f t="shared" ca="1" si="18"/>
        <v>3255630.81</v>
      </c>
      <c r="N22" s="38">
        <f t="shared" ca="1" si="18"/>
        <v>3019720.54</v>
      </c>
      <c r="O22" s="38">
        <f t="shared" ca="1" si="17"/>
        <v>92.753776955440472</v>
      </c>
      <c r="P22" s="38">
        <f t="shared" ca="1" si="13"/>
        <v>92.753776955440472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2199043.81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1056587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3068216</v>
      </c>
      <c r="M28" s="23">
        <f t="shared" si="23"/>
        <v>0</v>
      </c>
      <c r="N28" s="23">
        <f t="shared" ca="1" si="23"/>
        <v>3054016</v>
      </c>
      <c r="O28" s="22">
        <f t="shared" ref="O28:O30" ca="1" si="24">IF(L28&gt;0,N28*100/L28,0)</f>
        <v>99.5371903412276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3068216</v>
      </c>
      <c r="M30" s="30">
        <f t="shared" si="27"/>
        <v>0</v>
      </c>
      <c r="N30" s="30">
        <f t="shared" ca="1" si="27"/>
        <v>3054016</v>
      </c>
      <c r="O30" s="29">
        <f t="shared" ca="1" si="24"/>
        <v>99.5371903412276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3068216</v>
      </c>
      <c r="M32" s="38">
        <f t="shared" si="30"/>
        <v>0</v>
      </c>
      <c r="N32" s="38">
        <f t="shared" ca="1" si="30"/>
        <v>3054016</v>
      </c>
      <c r="O32" s="38">
        <f t="shared" ca="1" si="29"/>
        <v>99.5371903412276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3068216</v>
      </c>
      <c r="M34" s="38">
        <f t="shared" si="32"/>
        <v>0</v>
      </c>
      <c r="N34" s="38">
        <f t="shared" ca="1" si="32"/>
        <v>3054016</v>
      </c>
      <c r="O34" s="38">
        <f t="shared" ca="1" si="29"/>
        <v>99.5371903412276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3432630.81</v>
      </c>
      <c r="M37" s="54">
        <f t="shared" ca="1" si="33"/>
        <v>3432630.81</v>
      </c>
      <c r="N37" s="54">
        <f t="shared" ca="1" si="33"/>
        <v>3196720.54</v>
      </c>
      <c r="O37" s="55">
        <f t="shared" ca="1" si="29"/>
        <v>93.12742083090491</v>
      </c>
      <c r="P37" s="55">
        <f t="shared" ca="1" si="25"/>
        <v>93.12742083090491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843700</v>
      </c>
      <c r="M41" s="78">
        <f t="shared" ca="1" si="34"/>
        <v>843700</v>
      </c>
      <c r="N41" s="78">
        <f t="shared" ca="1" si="34"/>
        <v>815093.12</v>
      </c>
      <c r="O41" s="77">
        <f t="shared" ref="O41:O43" ca="1" si="35">IF(L41&gt;0,N41*100/L41,0)</f>
        <v>96.609354035794709</v>
      </c>
      <c r="P41" s="77">
        <f t="shared" ref="P41:P43" ca="1" si="36">IF(M41&gt;0,N41*100/M41,0)</f>
        <v>96.609354035794709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843700</v>
      </c>
      <c r="M43" s="78">
        <f t="shared" ca="1" si="38"/>
        <v>843700</v>
      </c>
      <c r="N43" s="78">
        <f t="shared" ca="1" si="38"/>
        <v>815093.12</v>
      </c>
      <c r="O43" s="77">
        <f t="shared" ca="1" si="35"/>
        <v>96.609354035794709</v>
      </c>
      <c r="P43" s="77">
        <f t="shared" ca="1" si="36"/>
        <v>96.609354035794709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759100</v>
      </c>
      <c r="M45" s="623">
        <f ca="1">IFERROR(__xludf.DUMMYFUNCTION("IMPORTRANGE(""https://docs.google.com/spreadsheets/d/1Yj_ptqi66GCucihVvJfMjLAmec39IyEx_6qawtMGysU/edit?usp=sharing"",""สบก!Q49"")"),759100)</f>
        <v>759100</v>
      </c>
      <c r="N45" s="623">
        <f ca="1">IFERROR(__xludf.DUMMYFUNCTION("IMPORTRANGE(""https://docs.google.com/spreadsheets/d/1Yj_ptqi66GCucihVvJfMjLAmec39IyEx_6qawtMGysU/edit?usp=sharing"",""สบก!R49"")"),730493.12)</f>
        <v>730493.12</v>
      </c>
      <c r="O45" s="624">
        <f ca="1">IF(L45&gt;0,N45*100/L45,0)</f>
        <v>96.231474114082459</v>
      </c>
      <c r="P45" s="624">
        <f ca="1">IF(M45&gt;0,N45*100/M45,0)</f>
        <v>96.231474114082459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IFERROR(__xludf.DUMMYFUNCTION("IMPORTRANGE(""https://docs.google.com/spreadsheets/d/1Yj_ptqi66GCucihVvJfMjLAmec39IyEx_6qawtMGysU/edit?usp=sharing"",""สบก!M49"")"),759100)</f>
        <v>759100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674843.81</v>
      </c>
      <c r="M53" s="121">
        <f t="shared" ca="1" si="39"/>
        <v>674843.81</v>
      </c>
      <c r="N53" s="121">
        <f t="shared" ca="1" si="39"/>
        <v>624043.81000000006</v>
      </c>
      <c r="O53" s="120">
        <f t="shared" ref="O53:O55" ca="1" si="40">IF(L53&gt;0,N53*100/L53,0)</f>
        <v>92.472332227512027</v>
      </c>
      <c r="P53" s="120">
        <f t="shared" ref="P53:P55" ca="1" si="41">IF(M53&gt;0,N53*100/M53,0)</f>
        <v>92.472332227512027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674843.81</v>
      </c>
      <c r="M55" s="121">
        <f t="shared" ca="1" si="43"/>
        <v>674843.81</v>
      </c>
      <c r="N55" s="121">
        <f t="shared" ca="1" si="43"/>
        <v>624043.81000000006</v>
      </c>
      <c r="O55" s="120">
        <f t="shared" ca="1" si="40"/>
        <v>92.472332227512027</v>
      </c>
      <c r="P55" s="120">
        <f t="shared" ca="1" si="41"/>
        <v>92.472332227512027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674843.81</v>
      </c>
      <c r="M57" s="623">
        <f ca="1">IFERROR(__xludf.DUMMYFUNCTION("IMPORTRANGE(""https://docs.google.com/spreadsheets/d/1Yj_ptqi66GCucihVvJfMjLAmec39IyEx_6qawtMGysU/edit?usp=sharing"",""สบก!Z49"")"),674843.81)</f>
        <v>674843.81</v>
      </c>
      <c r="N57" s="623">
        <f ca="1">IFERROR(__xludf.DUMMYFUNCTION("IMPORTRANGE(""https://docs.google.com/spreadsheets/d/1Yj_ptqi66GCucihVvJfMjLAmec39IyEx_6qawtMGysU/edit?usp=sharing"",""สบก!AA49"")"),624043.81)</f>
        <v>624043.81000000006</v>
      </c>
      <c r="O57" s="624">
        <f ca="1">IF(L57&gt;0,N57*100/L57,0)</f>
        <v>92.472332227512027</v>
      </c>
      <c r="P57" s="624">
        <f ca="1">IF(M57&gt;0,N57*100/M57,0)</f>
        <v>92.472332227512027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IFERROR(__xludf.DUMMYFUNCTION("IMPORTRANGE(""https://docs.google.com/spreadsheets/d/1Yj_ptqi66GCucihVvJfMjLAmec39IyEx_6qawtMGysU/edit?usp=sharing"",""สบก!V49"")"),674843.81)</f>
        <v>674843.81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168278</v>
      </c>
      <c r="M94" s="152">
        <f t="shared" ca="1" si="52"/>
        <v>168278</v>
      </c>
      <c r="N94" s="152">
        <f t="shared" ca="1" si="52"/>
        <v>168278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168278</v>
      </c>
      <c r="M96" s="157">
        <f t="shared" ca="1" si="56"/>
        <v>168278</v>
      </c>
      <c r="N96" s="157">
        <f t="shared" ca="1" si="56"/>
        <v>168278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75878</v>
      </c>
      <c r="M98" s="627">
        <f ca="1">IFERROR(__xludf.DUMMYFUNCTION("IMPORTRANGE(""https://docs.google.com/spreadsheets/d/1Yj_ptqi66GCucihVvJfMjLAmec39IyEx_6qawtMGysU/edit?usp=sharing"",""สบก!AR49"")"),75878)</f>
        <v>75878</v>
      </c>
      <c r="N98" s="628">
        <f ca="1">IFERROR(__xludf.DUMMYFUNCTION("IMPORTRANGE(""https://docs.google.com/spreadsheets/d/1Yj_ptqi66GCucihVvJfMjLAmec39IyEx_6qawtMGysU/edit?usp=sharing"",""สบก!AS49"")"),75878)</f>
        <v>75878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IFERROR(__xludf.DUMMYFUNCTION("IMPORTRANGE(""https://docs.google.com/spreadsheets/d/1Yj_ptqi66GCucihVvJfMjLAmec39IyEx_6qawtMGysU/edit?usp=sharing"",""สบก!AO49"")"),75878)</f>
        <v>75878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8004</v>
      </c>
      <c r="M118" s="152">
        <f t="shared" ca="1" si="58"/>
        <v>8004</v>
      </c>
      <c r="N118" s="152">
        <f t="shared" ca="1" si="58"/>
        <v>8004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8004</v>
      </c>
      <c r="M120" s="157">
        <f t="shared" ca="1" si="62"/>
        <v>8004</v>
      </c>
      <c r="N120" s="157">
        <f t="shared" ca="1" si="62"/>
        <v>8004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8004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IFERROR(__xludf.DUMMYFUNCTION("IMPORTRANGE(""https://docs.google.com/spreadsheets/d/1Yj_ptqi66GCucihVvJfMjLAmec39IyEx_6qawtMGysU/edit?usp=sharing"",""สบก!BB49"")"),8004)</f>
        <v>8004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IFERROR(__xludf.DUMMYFUNCTION("IMPORTRANGE(""https://docs.google.com/spreadsheets/d/1Yj_ptqi66GCucihVvJfMjLAmec39IyEx_6qawtMGysU/edit?usp=sharing"",""สบก!AX49"")"),8004)</f>
        <v>8004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589800</v>
      </c>
      <c r="M140" s="152">
        <f t="shared" ca="1" si="64"/>
        <v>589800</v>
      </c>
      <c r="N140" s="152">
        <f t="shared" ca="1" si="64"/>
        <v>560900</v>
      </c>
      <c r="O140" s="151">
        <f t="shared" ref="O140:O142" ca="1" si="65">IF(L140&gt;0,N140*100/L140,0)</f>
        <v>95.100033909799933</v>
      </c>
      <c r="P140" s="151">
        <f t="shared" ref="P140:P142" ca="1" si="66">IF(M140&gt;0,N140*100/M140,0)</f>
        <v>95.100033909799933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589800</v>
      </c>
      <c r="M142" s="157">
        <f t="shared" ca="1" si="68"/>
        <v>589800</v>
      </c>
      <c r="N142" s="157">
        <f t="shared" ca="1" si="68"/>
        <v>560900</v>
      </c>
      <c r="O142" s="156">
        <f t="shared" ca="1" si="65"/>
        <v>95.100033909799933</v>
      </c>
      <c r="P142" s="156">
        <f t="shared" ca="1" si="66"/>
        <v>95.100033909799933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IFERROR(__xludf.DUMMYFUNCTION("IMPORTRANGE(""https://docs.google.com/spreadsheets/d/1Yj_ptqi66GCucihVvJfMjLAmec39IyEx_6qawtMGysU/edit?usp=sharing"",""สบก!BK49"")"),560900)</f>
        <v>560900</v>
      </c>
      <c r="O144" s="169">
        <f ca="1">IF(L144&gt;0,N144*100/L144,0)</f>
        <v>95.100033909799933</v>
      </c>
      <c r="P144" s="169">
        <f ca="1">IF(M144&gt;0,N144*100/M144,0)</f>
        <v>95.100033909799933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IFERROR(__xludf.DUMMYFUNCTION("IMPORTRANGE(""https://docs.google.com/spreadsheets/d/1Yj_ptqi66GCucihVvJfMjLAmec39IyEx_6qawtMGysU/edit?usp=sharing"",""สบก!BG49"")"),130700)</f>
        <v>130700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IFERROR(__xludf.DUMMYFUNCTION("IMPORTRANGE(""https://docs.google.com/spreadsheets/d/1XL5vhW3sbDhbH9Cz0tuDiY8C3ctxq1tqvaCgkFb8cCA/edit?usp=sharing"",""เลย!J84"")"),117)</f>
        <v>117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IFERROR(__xludf.DUMMYFUNCTION("IMPORTRANGE(""https://docs.google.com/spreadsheets/d/1XL5vhW3sbDhbH9Cz0tuDiY8C3ctxq1tqvaCgkFb8cCA/edit?usp=sharing"",""เลย!J85"")"),117)</f>
        <v>117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IFERROR(__xludf.DUMMYFUNCTION("IMPORTRANGE(""https://docs.google.com/spreadsheets/d/1XL5vhW3sbDhbH9Cz0tuDiY8C3ctxq1tqvaCgkFb8cCA/edit?usp=sharing"",""เลย!J124"")"),128000)</f>
        <v>128000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59125</v>
      </c>
      <c r="M220" s="152">
        <f t="shared" ca="1" si="72"/>
        <v>59125</v>
      </c>
      <c r="N220" s="152">
        <f t="shared" ca="1" si="72"/>
        <v>48342.92</v>
      </c>
      <c r="O220" s="151">
        <f t="shared" ref="O220:O222" ca="1" si="73">IF(L220&gt;0,N220*100/L220,0)</f>
        <v>81.763923890063424</v>
      </c>
      <c r="P220" s="151">
        <f t="shared" ref="P220:P222" ca="1" si="74">IF(M220&gt;0,N220*100/M220,0)</f>
        <v>81.763923890063424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59125</v>
      </c>
      <c r="M222" s="157">
        <f t="shared" ca="1" si="76"/>
        <v>59125</v>
      </c>
      <c r="N222" s="157">
        <f t="shared" ca="1" si="76"/>
        <v>48342.92</v>
      </c>
      <c r="O222" s="156">
        <f t="shared" ca="1" si="73"/>
        <v>81.763923890063424</v>
      </c>
      <c r="P222" s="156">
        <f t="shared" ca="1" si="74"/>
        <v>81.763923890063424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59125</v>
      </c>
      <c r="M224" s="627">
        <f ca="1">IFERROR(__xludf.DUMMYFUNCTION("IMPORTRANGE(""https://docs.google.com/spreadsheets/d/1Yj_ptqi66GCucihVvJfMjLAmec39IyEx_6qawtMGysU/edit?usp=sharing"",""สบก!BS49"")"),59125)</f>
        <v>59125</v>
      </c>
      <c r="N224" s="628">
        <f ca="1">IFERROR(__xludf.DUMMYFUNCTION("IMPORTRANGE(""https://docs.google.com/spreadsheets/d/1Yj_ptqi66GCucihVvJfMjLAmec39IyEx_6qawtMGysU/edit?usp=sharing"",""สบก!BT49"")"),48342.92)</f>
        <v>48342.92</v>
      </c>
      <c r="O224" s="169">
        <f ca="1">IF(L224&gt;0,N224*100/L224,0)</f>
        <v>81.763923890063424</v>
      </c>
      <c r="P224" s="169">
        <f ca="1">IF(M224&gt;0,N224*100/M224,0)</f>
        <v>81.763923890063424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IFERROR(__xludf.DUMMYFUNCTION("IMPORTRANGE(""https://docs.google.com/spreadsheets/d/1Yj_ptqi66GCucihVvJfMjLAmec39IyEx_6qawtMGysU/edit?usp=sharing"",""สบก!BP49"")"),59125)</f>
        <v>59125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IFERROR(__xludf.DUMMYFUNCTION("IMPORTRANGE(""https://docs.google.com/spreadsheets/d/1XL5vhW3sbDhbH9Cz0tuDiY8C3ctxq1tqvaCgkFb8cCA/edit?usp=sharing"",""เลย!J228"")"),1074)</f>
        <v>1074</v>
      </c>
      <c r="K328" s="318">
        <f ca="1">IF(I328&gt;0,J328*100/I328,0)</f>
        <v>151.26760563380282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1033680</v>
      </c>
      <c r="M329" s="152">
        <f t="shared" ca="1" si="98"/>
        <v>1033680</v>
      </c>
      <c r="N329" s="152">
        <f t="shared" ca="1" si="98"/>
        <v>916858.69</v>
      </c>
      <c r="O329" s="151">
        <f t="shared" ref="O329:O331" ca="1" si="99">IF(L329&gt;0,N329*100/L329,0)</f>
        <v>88.698503405309182</v>
      </c>
      <c r="P329" s="151">
        <f t="shared" ref="P329:P331" ca="1" si="100">IF(M329&gt;0,N329*100/M329,0)</f>
        <v>88.698503405309182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1033680</v>
      </c>
      <c r="M331" s="157">
        <f t="shared" ca="1" si="102"/>
        <v>1033680</v>
      </c>
      <c r="N331" s="157">
        <f t="shared" ca="1" si="102"/>
        <v>916858.69</v>
      </c>
      <c r="O331" s="156">
        <f t="shared" ca="1" si="99"/>
        <v>88.698503405309182</v>
      </c>
      <c r="P331" s="156">
        <f t="shared" ca="1" si="100"/>
        <v>88.698503405309182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1033680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IFERROR(__xludf.DUMMYFUNCTION("IMPORTRANGE(""https://docs.google.com/spreadsheets/d/1Yj_ptqi66GCucihVvJfMjLAmec39IyEx_6qawtMGysU/edit?usp=sharing"",""สบก!DM49"")"),916858.69)</f>
        <v>916858.69</v>
      </c>
      <c r="O333" s="169">
        <f ca="1">IF(L333&gt;0,N333*100/L333,0)</f>
        <v>88.698503405309182</v>
      </c>
      <c r="P333" s="169">
        <f ca="1">IF(M333&gt;0,N333*100/M333,0)</f>
        <v>88.698503405309182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IFERROR(__xludf.DUMMYFUNCTION("IMPORTRANGE(""https://docs.google.com/spreadsheets/d/1Yj_ptqi66GCucihVvJfMjLAmec39IyEx_6qawtMGysU/edit?usp=sharing"",""สบก!DI49"")"),727680)</f>
        <v>727680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IFERROR(__xludf.DUMMYFUNCTION("IMPORTRANGE(""https://docs.google.com/spreadsheets/d/1XL5vhW3sbDhbH9Cz0tuDiY8C3ctxq1tqvaCgkFb8cCA/edit?usp=sharing"",""เลย!J234"")"),425)</f>
        <v>425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IFERROR(__xludf.DUMMYFUNCTION("IMPORTRANGE(""https://docs.google.com/spreadsheets/d/1XL5vhW3sbDhbH9Cz0tuDiY8C3ctxq1tqvaCgkFb8cCA/edit?usp=sharing"",""เลย!J235"")"),4050.98)</f>
        <v>4050.98</v>
      </c>
      <c r="K340" s="343">
        <f t="shared" ca="1" si="103"/>
        <v>100.27178217821782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IFERROR(__xludf.DUMMYFUNCTION("IMPORTRANGE(""https://docs.google.com/spreadsheets/d/1XL5vhW3sbDhbH9Cz0tuDiY8C3ctxq1tqvaCgkFb8cCA/edit?usp=sharing"",""เลย!J236"")"),1066)</f>
        <v>1066</v>
      </c>
      <c r="K341" s="343">
        <f t="shared" ca="1" si="103"/>
        <v>150.14084507042253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IFERROR(__xludf.DUMMYFUNCTION("IMPORTRANGE(""https://docs.google.com/spreadsheets/d/1XL5vhW3sbDhbH9Cz0tuDiY8C3ctxq1tqvaCgkFb8cCA/edit?usp=sharing"",""เลย!J237"")"),14740.65)</f>
        <v>14740.65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IFERROR(__xludf.DUMMYFUNCTION("IMPORTRANGE(""https://docs.google.com/spreadsheets/d/1XL5vhW3sbDhbH9Cz0tuDiY8C3ctxq1tqvaCgkFb8cCA/edit?usp=sharing"",""เลย!J238"")"),14)</f>
        <v>14</v>
      </c>
      <c r="K343" s="343">
        <f t="shared" ca="1" si="103"/>
        <v>1.971830985915493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IFERROR(__xludf.DUMMYFUNCTION("IMPORTRANGE(""https://docs.google.com/spreadsheets/d/1XL5vhW3sbDhbH9Cz0tuDiY8C3ctxq1tqvaCgkFb8cCA/edit?usp=sharing"",""เลย!J239"")"),110.46)</f>
        <v>110.46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IFERROR(__xludf.DUMMYFUNCTION("IMPORTRANGE(""https://docs.google.com/spreadsheets/d/1XL5vhW3sbDhbH9Cz0tuDiY8C3ctxq1tqvaCgkFb8cCA/edit?usp=sharing"",""เลย!J240"")"),1074)</f>
        <v>1074</v>
      </c>
      <c r="K345" s="343">
        <f t="shared" ca="1" si="103"/>
        <v>151.26760563380282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IFERROR(__xludf.DUMMYFUNCTION("IMPORTRANGE(""https://docs.google.com/spreadsheets/d/1XL5vhW3sbDhbH9Cz0tuDiY8C3ctxq1tqvaCgkFb8cCA/edit?usp=sharing"",""เลย!J241"")"),14866.95)</f>
        <v>14866.95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IFERROR(__xludf.DUMMYFUNCTION("IMPORTRANGE(""https://docs.google.com/spreadsheets/d/1XL5vhW3sbDhbH9Cz0tuDiY8C3ctxq1tqvaCgkFb8cCA/edit?usp=sharing"",""เลย!L242"")"),3068216)</f>
        <v>3068216</v>
      </c>
      <c r="M347" s="358"/>
      <c r="N347" s="358">
        <f ca="1">IFERROR(__xludf.DUMMYFUNCTION("IMPORTRANGE(""https://docs.google.com/spreadsheets/d/1XL5vhW3sbDhbH9Cz0tuDiY8C3ctxq1tqvaCgkFb8cCA/edit?usp=sharing"",""เลย!M242"")"),3054016)</f>
        <v>3054016</v>
      </c>
      <c r="O347" s="358">
        <f ca="1">+IF(L347&gt;0,N347*100/L347,0)</f>
        <v>99.5371903412276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IFERROR(__xludf.DUMMYFUNCTION("IMPORTRANGE(""https://docs.google.com/spreadsheets/d/1XL5vhW3sbDhbH9Cz0tuDiY8C3ctxq1tqvaCgkFb8cCA/edit?usp=sharing"",""เลย!L244"")"),524050)</f>
        <v>524050</v>
      </c>
      <c r="M349" s="373"/>
      <c r="N349" s="373">
        <f ca="1">IFERROR(__xludf.DUMMYFUNCTION("IMPORTRANGE(""https://docs.google.com/spreadsheets/d/1XL5vhW3sbDhbH9Cz0tuDiY8C3ctxq1tqvaCgkFb8cCA/edit?usp=sharing"",""เลย!M244"")"),524050)</f>
        <v>524050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IFERROR(__xludf.DUMMYFUNCTION("IMPORTRANGE(""https://docs.google.com/spreadsheets/d/1XL5vhW3sbDhbH9Cz0tuDiY8C3ctxq1tqvaCgkFb8cCA/edit?usp=sharing"",""เลย!L247"")"),524050)</f>
        <v>524050</v>
      </c>
      <c r="M352" s="165"/>
      <c r="N352" s="164">
        <f ca="1">IFERROR(__xludf.DUMMYFUNCTION("IMPORTRANGE(""https://docs.google.com/spreadsheets/d/1XL5vhW3sbDhbH9Cz0tuDiY8C3ctxq1tqvaCgkFb8cCA/edit?usp=sharing"",""เลย!M247"")"),524050)</f>
        <v>524050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IFERROR(__xludf.DUMMYFUNCTION("IMPORTRANGE(""https://docs.google.com/spreadsheets/d/1XL5vhW3sbDhbH9Cz0tuDiY8C3ctxq1tqvaCgkFb8cCA/edit?usp=sharing"",""เลย!L249"")"),524050)</f>
        <v>524050</v>
      </c>
      <c r="M354" s="169"/>
      <c r="N354" s="168">
        <f ca="1">IFERROR(__xludf.DUMMYFUNCTION("IMPORTRANGE(""https://docs.google.com/spreadsheets/d/1XL5vhW3sbDhbH9Cz0tuDiY8C3ctxq1tqvaCgkFb8cCA/edit?usp=sharing"",""เลย!M249"")"),524050)</f>
        <v>524050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IFERROR(__xludf.DUMMYFUNCTION("IMPORTRANGE(""https://docs.google.com/spreadsheets/d/1XL5vhW3sbDhbH9Cz0tuDiY8C3ctxq1tqvaCgkFb8cCA/edit?usp=sharing"",""เลย!M251"")"),209500)</f>
        <v>209500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IFERROR(__xludf.DUMMYFUNCTION("IMPORTRANGE(""https://docs.google.com/spreadsheets/d/1XL5vhW3sbDhbH9Cz0tuDiY8C3ctxq1tqvaCgkFb8cCA/edit?usp=sharing"",""เลย!M252"")"),156000)</f>
        <v>156000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IFERROR(__xludf.DUMMYFUNCTION("IMPORTRANGE(""https://docs.google.com/spreadsheets/d/1XL5vhW3sbDhbH9Cz0tuDiY8C3ctxq1tqvaCgkFb8cCA/edit?usp=sharing"",""เลย!M253"")"),51150)</f>
        <v>51150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IFERROR(__xludf.DUMMYFUNCTION("IMPORTRANGE(""https://docs.google.com/spreadsheets/d/1XL5vhW3sbDhbH9Cz0tuDiY8C3ctxq1tqvaCgkFb8cCA/edit?usp=sharing"",""เลย!M275"")"),1028520)</f>
        <v>1028520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IFERROR(__xludf.DUMMYFUNCTION("IMPORTRANGE(""https://docs.google.com/spreadsheets/d/1XL5vhW3sbDhbH9Cz0tuDiY8C3ctxq1tqvaCgkFb8cCA/edit?usp=sharing"",""เลย!M278"")"),1028520)</f>
        <v>1028520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IFERROR(__xludf.DUMMYFUNCTION("IMPORTRANGE(""https://docs.google.com/spreadsheets/d/1XL5vhW3sbDhbH9Cz0tuDiY8C3ctxq1tqvaCgkFb8cCA/edit?usp=sharing"",""เลย!M280"")"),1028520)</f>
        <v>1028520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IFERROR(__xludf.DUMMYFUNCTION("IMPORTRANGE(""https://docs.google.com/spreadsheets/d/1XL5vhW3sbDhbH9Cz0tuDiY8C3ctxq1tqvaCgkFb8cCA/edit?usp=sharing"",""เลย!M283"")"),156000)</f>
        <v>156000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IFERROR(__xludf.DUMMYFUNCTION("IMPORTRANGE(""https://docs.google.com/spreadsheets/d/1XL5vhW3sbDhbH9Cz0tuDiY8C3ctxq1tqvaCgkFb8cCA/edit?usp=sharing"",""เลย!M296"")"),147110)</f>
        <v>147110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IFERROR(__xludf.DUMMYFUNCTION("IMPORTRANGE(""https://docs.google.com/spreadsheets/d/1XL5vhW3sbDhbH9Cz0tuDiY8C3ctxq1tqvaCgkFb8cCA/edit?usp=sharing"",""เลย!M299"")"),147110)</f>
        <v>147110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IFERROR(__xludf.DUMMYFUNCTION("IMPORTRANGE(""https://docs.google.com/spreadsheets/d/1XL5vhW3sbDhbH9Cz0tuDiY8C3ctxq1tqvaCgkFb8cCA/edit?usp=sharing"",""เลย!M301"")"),147110)</f>
        <v>147110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IFERROR(__xludf.DUMMYFUNCTION("IMPORTRANGE(""https://docs.google.com/spreadsheets/d/1XL5vhW3sbDhbH9Cz0tuDiY8C3ctxq1tqvaCgkFb8cCA/edit?usp=sharing"",""เลย!M302"")"),86750)</f>
        <v>86750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IFERROR(__xludf.DUMMYFUNCTION("IMPORTRANGE(""https://docs.google.com/spreadsheets/d/1XL5vhW3sbDhbH9Cz0tuDiY8C3ctxq1tqvaCgkFb8cCA/edit?usp=sharing"",""เลย!M303"")"),33000)</f>
        <v>33000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IFERROR(__xludf.DUMMYFUNCTION("IMPORTRANGE(""https://docs.google.com/spreadsheets/d/1XL5vhW3sbDhbH9Cz0tuDiY8C3ctxq1tqvaCgkFb8cCA/edit?usp=sharing"",""เลย!M330"")"),77000)</f>
        <v>77000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IFERROR(__xludf.DUMMYFUNCTION("IMPORTRANGE(""https://docs.google.com/spreadsheets/d/1XL5vhW3sbDhbH9Cz0tuDiY8C3ctxq1tqvaCgkFb8cCA/edit?usp=sharing"",""เลย!M332"")"),77000)</f>
        <v>77000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IFERROR(__xludf.DUMMYFUNCTION("IMPORTRANGE(""https://docs.google.com/spreadsheets/d/1XL5vhW3sbDhbH9Cz0tuDiY8C3ctxq1tqvaCgkFb8cCA/edit?usp=sharing"",""เลย!M334"")"),77000)</f>
        <v>77000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IFERROR(__xludf.DUMMYFUNCTION("IMPORTRANGE(""https://docs.google.com/spreadsheets/d/1XL5vhW3sbDhbH9Cz0tuDiY8C3ctxq1tqvaCgkFb8cCA/edit?usp=sharing"",""เลย!M338"")"),77000)</f>
        <v>77000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IFERROR(__xludf.DUMMYFUNCTION("IMPORTRANGE(""https://docs.google.com/spreadsheets/d/1XL5vhW3sbDhbH9Cz0tuDiY8C3ctxq1tqvaCgkFb8cCA/edit?usp=sharing"",""เลย!L350"")"),508736)</f>
        <v>508736</v>
      </c>
      <c r="M455" s="373"/>
      <c r="N455" s="373">
        <f ca="1">IFERROR(__xludf.DUMMYFUNCTION("IMPORTRANGE(""https://docs.google.com/spreadsheets/d/1XL5vhW3sbDhbH9Cz0tuDiY8C3ctxq1tqvaCgkFb8cCA/edit?usp=sharing"",""เลย!M350"")"),508736)</f>
        <v>508736</v>
      </c>
      <c r="O455" s="373">
        <f t="shared" ref="O455:O459" ca="1" si="116">+IF(L455&gt;0,N455*100/L455,0)</f>
        <v>100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IFERROR(__xludf.DUMMYFUNCTION("IMPORTRANGE(""https://docs.google.com/spreadsheets/d/1XL5vhW3sbDhbH9Cz0tuDiY8C3ctxq1tqvaCgkFb8cCA/edit?usp=sharing"",""เลย!L352"")"),508736)</f>
        <v>508736</v>
      </c>
      <c r="M457" s="165"/>
      <c r="N457" s="169">
        <f ca="1">IFERROR(__xludf.DUMMYFUNCTION("IMPORTRANGE(""https://docs.google.com/spreadsheets/d/1XL5vhW3sbDhbH9Cz0tuDiY8C3ctxq1tqvaCgkFb8cCA/edit?usp=sharing"",""เลย!M352"")"),508736)</f>
        <v>508736</v>
      </c>
      <c r="O457" s="169">
        <f t="shared" ca="1" si="116"/>
        <v>100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IFERROR(__xludf.DUMMYFUNCTION("IMPORTRANGE(""https://docs.google.com/spreadsheets/d/1XL5vhW3sbDhbH9Cz0tuDiY8C3ctxq1tqvaCgkFb8cCA/edit?usp=sharing"",""เลย!L354"")"),508736)</f>
        <v>508736</v>
      </c>
      <c r="M459" s="169"/>
      <c r="N459" s="169">
        <f ca="1">IFERROR(__xludf.DUMMYFUNCTION("IMPORTRANGE(""https://docs.google.com/spreadsheets/d/1XL5vhW3sbDhbH9Cz0tuDiY8C3ctxq1tqvaCgkFb8cCA/edit?usp=sharing"",""เลย!M354"")"),508736)</f>
        <v>508736</v>
      </c>
      <c r="O459" s="169">
        <f t="shared" ca="1" si="116"/>
        <v>100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IFERROR(__xludf.DUMMYFUNCTION("IMPORTRANGE(""https://docs.google.com/spreadsheets/d/1XL5vhW3sbDhbH9Cz0tuDiY8C3ctxq1tqvaCgkFb8cCA/edit?usp=sharing"",""เลย!M357"")"),132000)</f>
        <v>132000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IFERROR(__xludf.DUMMYFUNCTION("IMPORTRANGE(""https://docs.google.com/spreadsheets/d/1XL5vhW3sbDhbH9Cz0tuDiY8C3ctxq1tqvaCgkFb8cCA/edit?usp=sharing"",""เลย!M358"")"),376736)</f>
        <v>376736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IFERROR(__xludf.DUMMYFUNCTION("IMPORTRANGE(""https://docs.google.com/spreadsheets/d/1XL5vhW3sbDhbH9Cz0tuDiY8C3ctxq1tqvaCgkFb8cCA/edit?usp=sharing"",""เลย!J420"")"),280)</f>
        <v>280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IFERROR(__xludf.DUMMYFUNCTION("IMPORTRANGE(""https://docs.google.com/spreadsheets/d/1XL5vhW3sbDhbH9Cz0tuDiY8C3ctxq1tqvaCgkFb8cCA/edit?usp=sharing"",""เลย!J421"")"),20)</f>
        <v>20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IFERROR(__xludf.DUMMYFUNCTION("IMPORTRANGE(""https://docs.google.com/spreadsheets/d/1XL5vhW3sbDhbH9Cz0tuDiY8C3ctxq1tqvaCgkFb8cCA/edit?usp=sharing"",""เลย!J422"")"),242)</f>
        <v>242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IFERROR(__xludf.DUMMYFUNCTION("IMPORTRANGE(""https://docs.google.com/spreadsheets/d/1XL5vhW3sbDhbH9Cz0tuDiY8C3ctxq1tqvaCgkFb8cCA/edit?usp=sharing"",""เลย!J423"")"),15)</f>
        <v>15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IFERROR(__xludf.DUMMYFUNCTION("IMPORTRANGE(""https://docs.google.com/spreadsheets/d/1XL5vhW3sbDhbH9Cz0tuDiY8C3ctxq1tqvaCgkFb8cCA/edit?usp=sharing"",""เลย!J424"")"),38)</f>
        <v>38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IFERROR(__xludf.DUMMYFUNCTION("IMPORTRANGE(""https://docs.google.com/spreadsheets/d/1XL5vhW3sbDhbH9Cz0tuDiY8C3ctxq1tqvaCgkFb8cCA/edit?usp=sharing"",""เลย!J425"")"),5)</f>
        <v>5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IFERROR(__xludf.DUMMYFUNCTION("IMPORTRANGE(""https://docs.google.com/spreadsheets/d/1XL5vhW3sbDhbH9Cz0tuDiY8C3ctxq1tqvaCgkFb8cCA/edit?usp=sharing"",""เลย!L428"")"),48540)</f>
        <v>48540</v>
      </c>
      <c r="M533" s="412"/>
      <c r="N533" s="412">
        <f ca="1">IFERROR(__xludf.DUMMYFUNCTION("IMPORTRANGE(""https://docs.google.com/spreadsheets/d/1XL5vhW3sbDhbH9Cz0tuDiY8C3ctxq1tqvaCgkFb8cCA/edit?usp=sharing"",""เลย!M428"")"),34340)</f>
        <v>34340</v>
      </c>
      <c r="O533" s="412">
        <f t="shared" ref="O533:O537" ca="1" si="118">+IF(L533&gt;0,N533*100/L533,0)</f>
        <v>70.7457766790276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IFERROR(__xludf.DUMMYFUNCTION("IMPORTRANGE(""https://docs.google.com/spreadsheets/d/1XL5vhW3sbDhbH9Cz0tuDiY8C3ctxq1tqvaCgkFb8cCA/edit?usp=sharing"",""เลย!L430"")"),48540)</f>
        <v>48540</v>
      </c>
      <c r="M535" s="165"/>
      <c r="N535" s="169">
        <f ca="1">IFERROR(__xludf.DUMMYFUNCTION("IMPORTRANGE(""https://docs.google.com/spreadsheets/d/1XL5vhW3sbDhbH9Cz0tuDiY8C3ctxq1tqvaCgkFb8cCA/edit?usp=sharing"",""เลย!M430"")"),34340)</f>
        <v>34340</v>
      </c>
      <c r="O535" s="169">
        <f t="shared" ca="1" si="118"/>
        <v>70.7457766790276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IFERROR(__xludf.DUMMYFUNCTION("IMPORTRANGE(""https://docs.google.com/spreadsheets/d/1XL5vhW3sbDhbH9Cz0tuDiY8C3ctxq1tqvaCgkFb8cCA/edit?usp=sharing"",""เลย!L432"")"),48540)</f>
        <v>48540</v>
      </c>
      <c r="M537" s="169"/>
      <c r="N537" s="169">
        <f ca="1">IFERROR(__xludf.DUMMYFUNCTION("IMPORTRANGE(""https://docs.google.com/spreadsheets/d/1XL5vhW3sbDhbH9Cz0tuDiY8C3ctxq1tqvaCgkFb8cCA/edit?usp=sharing"",""เลย!M432"")"),34340)</f>
        <v>34340</v>
      </c>
      <c r="O537" s="169">
        <f t="shared" ca="1" si="118"/>
        <v>70.7457766790276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IFERROR(__xludf.DUMMYFUNCTION("IMPORTRANGE(""https://docs.google.com/spreadsheets/d/1XL5vhW3sbDhbH9Cz0tuDiY8C3ctxq1tqvaCgkFb8cCA/edit?usp=sharing"",""เลย!M446"")"),310000)</f>
        <v>310000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IFERROR(__xludf.DUMMYFUNCTION("IMPORTRANGE(""https://docs.google.com/spreadsheets/d/1XL5vhW3sbDhbH9Cz0tuDiY8C3ctxq1tqvaCgkFb8cCA/edit?usp=sharing"",""เลย!M448"")"),310000)</f>
        <v>310000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IFERROR(__xludf.DUMMYFUNCTION("IMPORTRANGE(""https://docs.google.com/spreadsheets/d/1XL5vhW3sbDhbH9Cz0tuDiY8C3ctxq1tqvaCgkFb8cCA/edit?usp=sharing"",""เลย!M450"")"),310000)</f>
        <v>310000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IFERROR(__xludf.DUMMYFUNCTION("IMPORTRANGE(""https://docs.google.com/spreadsheets/d/1XL5vhW3sbDhbH9Cz0tuDiY8C3ctxq1tqvaCgkFb8cCA/edit?usp=sharing"",""เลย!M453"")"),107900)</f>
        <v>107900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IFERROR(__xludf.DUMMYFUNCTION("IMPORTRANGE(""https://docs.google.com/spreadsheets/d/1XL5vhW3sbDhbH9Cz0tuDiY8C3ctxq1tqvaCgkFb8cCA/edit?usp=sharing"",""เลย!J459"")"),7239)</f>
        <v>7239</v>
      </c>
      <c r="K564" s="372">
        <f ca="1">IF(I564&gt;0,J564*100/I564,0)</f>
        <v>212.91176470588235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IFERROR(__xludf.DUMMYFUNCTION("IMPORTRANGE(""https://docs.google.com/spreadsheets/d/1XL5vhW3sbDhbH9Cz0tuDiY8C3ctxq1tqvaCgkFb8cCA/edit?usp=sharing"",""เลย!M459"")"),164800)</f>
        <v>164800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IFERROR(__xludf.DUMMYFUNCTION("IMPORTRANGE(""https://docs.google.com/spreadsheets/d/1XL5vhW3sbDhbH9Cz0tuDiY8C3ctxq1tqvaCgkFb8cCA/edit?usp=sharing"",""เลย!M461"")"),164800)</f>
        <v>164800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IFERROR(__xludf.DUMMYFUNCTION("IMPORTRANGE(""https://docs.google.com/spreadsheets/d/1XL5vhW3sbDhbH9Cz0tuDiY8C3ctxq1tqvaCgkFb8cCA/edit?usp=sharing"",""เลย!M463"")"),164800)</f>
        <v>164800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IFERROR(__xludf.DUMMYFUNCTION("IMPORTRANGE(""https://docs.google.com/spreadsheets/d/1XL5vhW3sbDhbH9Cz0tuDiY8C3ctxq1tqvaCgkFb8cCA/edit?usp=sharing"",""เลย!M467"")"),65800)</f>
        <v>65800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IFERROR(__xludf.DUMMYFUNCTION("IMPORTRANGE(""https://docs.google.com/spreadsheets/d/1XL5vhW3sbDhbH9Cz0tuDiY8C3ctxq1tqvaCgkFb8cCA/edit?usp=sharing"",""เลย!J468"")"),7239)</f>
        <v>7239</v>
      </c>
      <c r="K573" s="202">
        <f ca="1">IF(I573&gt;0,J573*100/I573,0)</f>
        <v>212.91176470588235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IFERROR(__xludf.DUMMYFUNCTION("IMPORTRANGE(""https://docs.google.com/spreadsheets/d/1XL5vhW3sbDhbH9Cz0tuDiY8C3ctxq1tqvaCgkFb8cCA/edit?usp=sharing"",""เลย!J472"")"),6396)</f>
        <v>6396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IFERROR(__xludf.DUMMYFUNCTION("IMPORTRANGE(""https://docs.google.com/spreadsheets/d/1XL5vhW3sbDhbH9Cz0tuDiY8C3ctxq1tqvaCgkFb8cCA/edit?usp=sharing"",""เลย!J475"")"),26)</f>
        <v>26</v>
      </c>
      <c r="K580" s="372">
        <f ca="1">IF(I580&gt;0,J580*100/I580,0)</f>
        <v>43.333333333333336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IFERROR(__xludf.DUMMYFUNCTION("IMPORTRANGE(""https://docs.google.com/spreadsheets/d/1XL5vhW3sbDhbH9Cz0tuDiY8C3ctxq1tqvaCgkFb8cCA/edit?usp=sharing"",""เลย!M475"")"),257660)</f>
        <v>257660</v>
      </c>
      <c r="O580" s="373">
        <f t="shared" ref="O580:O584" ca="1" si="124">+IF(L580&gt;0,N580*100/L580,0)</f>
        <v>100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IFERROR(__xludf.DUMMYFUNCTION("IMPORTRANGE(""https://docs.google.com/spreadsheets/d/1XL5vhW3sbDhbH9Cz0tuDiY8C3ctxq1tqvaCgkFb8cCA/edit?usp=sharing"",""เลย!M477"")"),257660)</f>
        <v>257660</v>
      </c>
      <c r="O582" s="169">
        <f t="shared" ca="1" si="124"/>
        <v>100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IFERROR(__xludf.DUMMYFUNCTION("IMPORTRANGE(""https://docs.google.com/spreadsheets/d/1XL5vhW3sbDhbH9Cz0tuDiY8C3ctxq1tqvaCgkFb8cCA/edit?usp=sharing"",""เลย!M479"")"),257660)</f>
        <v>257660</v>
      </c>
      <c r="O584" s="169">
        <f t="shared" ca="1" si="124"/>
        <v>100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IFERROR(__xludf.DUMMYFUNCTION("IMPORTRANGE(""https://docs.google.com/spreadsheets/d/1XL5vhW3sbDhbH9Cz0tuDiY8C3ctxq1tqvaCgkFb8cCA/edit?usp=sharing"",""เลย!M483"")"),158660)</f>
        <v>158660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IFERROR(__xludf.DUMMYFUNCTION("IMPORTRANGE(""https://docs.google.com/spreadsheets/d/1XL5vhW3sbDhbH9Cz0tuDiY8C3ctxq1tqvaCgkFb8cCA/edit?usp=sharing"",""เลย!J484"")"),110)</f>
        <v>110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IFERROR(__xludf.DUMMYFUNCTION("IMPORTRANGE(""https://docs.google.com/spreadsheets/d/1XL5vhW3sbDhbH9Cz0tuDiY8C3ctxq1tqvaCgkFb8cCA/edit?usp=sharing"",""เลย!J485"")"),87.47)</f>
        <v>87.47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IFERROR(__xludf.DUMMYFUNCTION("IMPORTRANGE(""https://docs.google.com/spreadsheets/d/1XL5vhW3sbDhbH9Cz0tuDiY8C3ctxq1tqvaCgkFb8cCA/edit?usp=sharing"",""เลย!J486"")"),74)</f>
        <v>74</v>
      </c>
      <c r="K591" s="163">
        <f t="shared" ca="1" si="125"/>
        <v>123.33333333333333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IFERROR(__xludf.DUMMYFUNCTION("IMPORTRANGE(""https://docs.google.com/spreadsheets/d/1XL5vhW3sbDhbH9Cz0tuDiY8C3ctxq1tqvaCgkFb8cCA/edit?usp=sharing"",""เลย!J487"")"),52.25)</f>
        <v>52.25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IFERROR(__xludf.DUMMYFUNCTION("IMPORTRANGE(""https://docs.google.com/spreadsheets/d/1XL5vhW3sbDhbH9Cz0tuDiY8C3ctxq1tqvaCgkFb8cCA/edit?usp=sharing"",""เลย!J488"")"),69)</f>
        <v>69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IFERROR(__xludf.DUMMYFUNCTION("IMPORTRANGE(""https://docs.google.com/spreadsheets/d/1XL5vhW3sbDhbH9Cz0tuDiY8C3ctxq1tqvaCgkFb8cCA/edit?usp=sharing"",""เลย!J489"")"),49.52)</f>
        <v>49.52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IFERROR(__xludf.DUMMYFUNCTION("IMPORTRANGE(""https://docs.google.com/spreadsheets/d/1XL5vhW3sbDhbH9Cz0tuDiY8C3ctxq1tqvaCgkFb8cCA/edit?usp=sharing"",""เลย!J490"")"),26)</f>
        <v>26</v>
      </c>
      <c r="K595" s="163">
        <f t="shared" ca="1" si="125"/>
        <v>43.333333333333336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IFERROR(__xludf.DUMMYFUNCTION("IMPORTRANGE(""https://docs.google.com/spreadsheets/d/1XL5vhW3sbDhbH9Cz0tuDiY8C3ctxq1tqvaCgkFb8cCA/edit?usp=sharing"",""เลย!J491"")"),15.6)</f>
        <v>15.6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IFERROR(__xludf.DUMMYFUNCTION("IMPORTRANGE(""https://docs.google.com/spreadsheets/d/1XL5vhW3sbDhbH9Cz0tuDiY8C3ctxq1tqvaCgkFb8cCA/edit?usp=sharing"",""เลย!L492"")"),1800)</f>
        <v>1800</v>
      </c>
      <c r="M597" s="412"/>
      <c r="N597" s="412">
        <f ca="1">IFERROR(__xludf.DUMMYFUNCTION("IMPORTRANGE(""https://docs.google.com/spreadsheets/d/1XL5vhW3sbDhbH9Cz0tuDiY8C3ctxq1tqvaCgkFb8cCA/edit?usp=sharing"",""เลย!M492"")"),1800)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IFERROR(__xludf.DUMMYFUNCTION("IMPORTRANGE(""https://docs.google.com/spreadsheets/d/1XL5vhW3sbDhbH9Cz0tuDiY8C3ctxq1tqvaCgkFb8cCA/edit?usp=sharing"",""เลย!L494"")"),1800)</f>
        <v>1800</v>
      </c>
      <c r="M599" s="165"/>
      <c r="N599" s="169">
        <f ca="1">IFERROR(__xludf.DUMMYFUNCTION("IMPORTRANGE(""https://docs.google.com/spreadsheets/d/1XL5vhW3sbDhbH9Cz0tuDiY8C3ctxq1tqvaCgkFb8cCA/edit?usp=sharing"",""เลย!M494"")"),1800)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IFERROR(__xludf.DUMMYFUNCTION("IMPORTRANGE(""https://docs.google.com/spreadsheets/d/1XL5vhW3sbDhbH9Cz0tuDiY8C3ctxq1tqvaCgkFb8cCA/edit?usp=sharing"",""เลย!L496"")"),1800)</f>
        <v>1800</v>
      </c>
      <c r="M601" s="169"/>
      <c r="N601" s="169">
        <f ca="1">IFERROR(__xludf.DUMMYFUNCTION("IMPORTRANGE(""https://docs.google.com/spreadsheets/d/1XL5vhW3sbDhbH9Cz0tuDiY8C3ctxq1tqvaCgkFb8cCA/edit?usp=sharing"",""เลย!M496"")"),1800)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IFERROR(__xludf.DUMMYFUNCTION("IMPORTRANGE(""https://docs.google.com/spreadsheets/d/1XL5vhW3sbDhbH9Cz0tuDiY8C3ctxq1tqvaCgkFb8cCA/edit?usp=sharing"",""เลย!J507"")"),120)</f>
        <v>120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IFERROR(__xludf.DUMMYFUNCTION("IMPORTRANGE(""https://docs.google.com/spreadsheets/d/1XL5vhW3sbDhbH9Cz0tuDiY8C3ctxq1tqvaCgkFb8cCA/edit?usp=sharing"",""เลย!J508"")"),120)</f>
        <v>120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IFERROR(__xludf.DUMMYFUNCTION("IMPORTRANGE(""https://docs.google.com/spreadsheets/d/1XL5vhW3sbDhbH9Cz0tuDiY8C3ctxq1tqvaCgkFb8cCA/edit?usp=sharing"",""เลย!J509"")"),120)</f>
        <v>120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IFERROR(__xludf.DUMMYFUNCTION("IMPORTRANGE(""https://docs.google.com/spreadsheets/d/1XL5vhW3sbDhbH9Cz0tuDiY8C3ctxq1tqvaCgkFb8cCA/edit?usp=sharing"",""เลย!J510"")"),120)</f>
        <v>120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IFERROR(__xludf.DUMMYFUNCTION("IMPORTRANGE(""https://docs.google.com/spreadsheets/d/1XL5vhW3sbDhbH9Cz0tuDiY8C3ctxq1tqvaCgkFb8cCA/edit?usp=sharing"",""เลย!J523"")"),14433082.34)</f>
        <v>14433082.34</v>
      </c>
      <c r="K628" s="343">
        <f t="shared" ref="K628:K635" ca="1" si="129">IF(I628&gt;0,J628*100/I628,0)</f>
        <v>100.37770803991353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IFERROR(__xludf.DUMMYFUNCTION("IMPORTRANGE(""https://docs.google.com/spreadsheets/d/1XL5vhW3sbDhbH9Cz0tuDiY8C3ctxq1tqvaCgkFb8cCA/edit?usp=sharing"",""เลย!J524"")"),303)</f>
        <v>303</v>
      </c>
      <c r="K629" s="343">
        <f t="shared" ca="1" si="129"/>
        <v>100.33112582781457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IFERROR(__xludf.DUMMYFUNCTION("IMPORTRANGE(""https://docs.google.com/spreadsheets/d/1XL5vhW3sbDhbH9Cz0tuDiY8C3ctxq1tqvaCgkFb8cCA/edit?usp=sharing"",""เลย!J525"")"),3035652.8)</f>
        <v>3035652.8</v>
      </c>
      <c r="K630" s="343">
        <f t="shared" ca="1" si="129"/>
        <v>16.851111454160868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IFERROR(__xludf.DUMMYFUNCTION("IMPORTRANGE(""https://docs.google.com/spreadsheets/d/1XL5vhW3sbDhbH9Cz0tuDiY8C3ctxq1tqvaCgkFb8cCA/edit?usp=sharing"",""เลย!J526"")"),288)</f>
        <v>288</v>
      </c>
      <c r="K631" s="343">
        <f t="shared" ca="1" si="129"/>
        <v>56.470588235294116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IFERROR(__xludf.DUMMYFUNCTION("IMPORTRANGE(""https://docs.google.com/spreadsheets/d/1XL5vhW3sbDhbH9Cz0tuDiY8C3ctxq1tqvaCgkFb8cCA/edit?usp=sharing"",""เลย!J529"")"),13880000)</f>
        <v>13880000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IFERROR(__xludf.DUMMYFUNCTION("IMPORTRANGE(""https://docs.google.com/spreadsheets/d/1XL5vhW3sbDhbH9Cz0tuDiY8C3ctxq1tqvaCgkFb8cCA/edit?usp=sharing"",""เลย!I530"")"),250)</f>
        <v>250</v>
      </c>
      <c r="J635" s="505">
        <f ca="1">IFERROR(__xludf.DUMMYFUNCTION("IMPORTRANGE(""https://docs.google.com/spreadsheets/d/1XL5vhW3sbDhbH9Cz0tuDiY8C3ctxq1tqvaCgkFb8cCA/edit?usp=sharing"",""เลย!J530"")"),278)</f>
        <v>278</v>
      </c>
      <c r="K635" s="487">
        <f t="shared" ca="1" si="129"/>
        <v>111.2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8887021.3599999994</v>
      </c>
      <c r="M8" s="23">
        <f t="shared" ca="1" si="0"/>
        <v>5710290.3599999994</v>
      </c>
      <c r="N8" s="23">
        <f t="shared" ca="1" si="0"/>
        <v>7906442.4399999995</v>
      </c>
      <c r="O8" s="22">
        <f t="shared" ref="O8:O16" ca="1" si="1">IF(L8&gt;0,N8*100/L8,0)</f>
        <v>88.966168975203189</v>
      </c>
      <c r="P8" s="22">
        <f t="shared" ref="P8:P16" ca="1" si="2">IF(M8&gt;0,N8*100/M8,0)</f>
        <v>138.45955181865745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8887021.3599999994</v>
      </c>
      <c r="M10" s="30">
        <f t="shared" ca="1" si="4"/>
        <v>5710290.3599999994</v>
      </c>
      <c r="N10" s="30">
        <f t="shared" ca="1" si="4"/>
        <v>7906442.4399999995</v>
      </c>
      <c r="O10" s="29">
        <f t="shared" ca="1" si="1"/>
        <v>88.966168975203189</v>
      </c>
      <c r="P10" s="29">
        <f t="shared" ca="1" si="2"/>
        <v>138.45955181865745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7906671.3599999994</v>
      </c>
      <c r="M12" s="38">
        <f t="shared" ca="1" si="6"/>
        <v>4729940.3599999994</v>
      </c>
      <c r="N12" s="38">
        <f t="shared" ca="1" si="6"/>
        <v>6926092.4399999995</v>
      </c>
      <c r="O12" s="38">
        <f t="shared" ca="1" si="1"/>
        <v>87.59808172930056</v>
      </c>
      <c r="P12" s="38">
        <f t="shared" ca="1" si="2"/>
        <v>146.43086197391295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2474105.36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5432566</v>
      </c>
      <c r="M14" s="38">
        <f t="shared" si="8"/>
        <v>0</v>
      </c>
      <c r="N14" s="38">
        <f t="shared" ca="1" si="8"/>
        <v>2244013.19</v>
      </c>
      <c r="O14" s="38">
        <f t="shared" ca="1" si="1"/>
        <v>41.306689877306596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980350</v>
      </c>
      <c r="M16" s="38">
        <f t="shared" ca="1" si="10"/>
        <v>980350</v>
      </c>
      <c r="N16" s="38">
        <f t="shared" ca="1" si="10"/>
        <v>980350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5710290.3599999994</v>
      </c>
      <c r="M18" s="23">
        <f t="shared" ca="1" si="11"/>
        <v>5710290.3599999994</v>
      </c>
      <c r="N18" s="23">
        <f t="shared" ca="1" si="11"/>
        <v>5662429.25</v>
      </c>
      <c r="O18" s="22">
        <f t="shared" ref="O18:O20" ca="1" si="12">IF(L18&gt;0,N18*100/L18,0)</f>
        <v>99.161844547603721</v>
      </c>
      <c r="P18" s="22">
        <f t="shared" ref="P18:P26" ca="1" si="13">IF(M18&gt;0,N18*100/M18,0)</f>
        <v>99.161844547603721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5710290.3599999994</v>
      </c>
      <c r="M20" s="30">
        <f t="shared" ca="1" si="15"/>
        <v>5710290.3599999994</v>
      </c>
      <c r="N20" s="30">
        <f t="shared" ca="1" si="15"/>
        <v>5662429.25</v>
      </c>
      <c r="O20" s="29">
        <f t="shared" ca="1" si="12"/>
        <v>99.161844547603721</v>
      </c>
      <c r="P20" s="29">
        <f t="shared" ca="1" si="13"/>
        <v>99.161844547603721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4729940.3599999994</v>
      </c>
      <c r="M22" s="41">
        <f t="shared" ca="1" si="18"/>
        <v>4729940.3599999994</v>
      </c>
      <c r="N22" s="38">
        <f t="shared" ca="1" si="18"/>
        <v>4682079.25</v>
      </c>
      <c r="O22" s="38">
        <f t="shared" ca="1" si="17"/>
        <v>98.988124450685476</v>
      </c>
      <c r="P22" s="38">
        <f t="shared" ca="1" si="13"/>
        <v>98.988124450685476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2474105.36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2255835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980350</v>
      </c>
      <c r="M26" s="49">
        <f t="shared" ca="1" si="22"/>
        <v>980350</v>
      </c>
      <c r="N26" s="49">
        <f t="shared" ca="1" si="22"/>
        <v>980350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3176731</v>
      </c>
      <c r="M28" s="23">
        <f t="shared" si="23"/>
        <v>0</v>
      </c>
      <c r="N28" s="23">
        <f t="shared" ca="1" si="23"/>
        <v>2244013.19</v>
      </c>
      <c r="O28" s="22">
        <f t="shared" ref="O28:O30" ca="1" si="24">IF(L28&gt;0,N28*100/L28,0)</f>
        <v>70.639068589691732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3176731</v>
      </c>
      <c r="M30" s="30">
        <f t="shared" si="27"/>
        <v>0</v>
      </c>
      <c r="N30" s="30">
        <f t="shared" ca="1" si="27"/>
        <v>2244013.19</v>
      </c>
      <c r="O30" s="29">
        <f t="shared" ca="1" si="24"/>
        <v>70.639068589691732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3176731</v>
      </c>
      <c r="M32" s="38">
        <f t="shared" si="30"/>
        <v>0</v>
      </c>
      <c r="N32" s="38">
        <f t="shared" ca="1" si="30"/>
        <v>2244013.19</v>
      </c>
      <c r="O32" s="38">
        <f t="shared" ca="1" si="29"/>
        <v>70.639068589691732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3176731</v>
      </c>
      <c r="M34" s="38">
        <f t="shared" si="32"/>
        <v>0</v>
      </c>
      <c r="N34" s="38">
        <f t="shared" ca="1" si="32"/>
        <v>2244013.19</v>
      </c>
      <c r="O34" s="38">
        <f t="shared" ca="1" si="29"/>
        <v>70.639068589691732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5710290.3599999994</v>
      </c>
      <c r="M37" s="54">
        <f t="shared" ca="1" si="33"/>
        <v>5710290.3599999994</v>
      </c>
      <c r="N37" s="54">
        <f t="shared" ca="1" si="33"/>
        <v>5662429.25</v>
      </c>
      <c r="O37" s="55">
        <f t="shared" ca="1" si="29"/>
        <v>99.161844547603721</v>
      </c>
      <c r="P37" s="55">
        <f t="shared" ca="1" si="25"/>
        <v>99.161844547603721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1797450</v>
      </c>
      <c r="M41" s="78">
        <f t="shared" ca="1" si="34"/>
        <v>1797450</v>
      </c>
      <c r="N41" s="78">
        <f t="shared" ca="1" si="34"/>
        <v>1776115.26</v>
      </c>
      <c r="O41" s="77">
        <f t="shared" ref="O41:O43" ca="1" si="35">IF(L41&gt;0,N41*100/L41,0)</f>
        <v>98.813055161478758</v>
      </c>
      <c r="P41" s="77">
        <f t="shared" ref="P41:P43" ca="1" si="36">IF(M41&gt;0,N41*100/M41,0)</f>
        <v>98.813055161478758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1797450</v>
      </c>
      <c r="M43" s="78">
        <f t="shared" ca="1" si="38"/>
        <v>1797450</v>
      </c>
      <c r="N43" s="78">
        <f t="shared" ca="1" si="38"/>
        <v>1776115.26</v>
      </c>
      <c r="O43" s="77">
        <f t="shared" ca="1" si="35"/>
        <v>98.813055161478758</v>
      </c>
      <c r="P43" s="77">
        <f t="shared" ca="1" si="36"/>
        <v>98.813055161478758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IFERROR(__xludf.DUMMYFUNCTION("IMPORTRANGE(""https://docs.google.com/spreadsheets/d/1Yj_ptqi66GCucihVvJfMjLAmec39IyEx_6qawtMGysU/edit?usp=sharing"",""สบก!R50"")"),812765.26)</f>
        <v>812765.26</v>
      </c>
      <c r="O45" s="624">
        <f ca="1">IF(L45&gt;0,N45*100/L45,0)</f>
        <v>97.442184390360865</v>
      </c>
      <c r="P45" s="624">
        <f ca="1">IF(M45&gt;0,N45*100/M45,0)</f>
        <v>97.442184390360865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IFERROR(__xludf.DUMMYFUNCTION("IMPORTRANGE(""https://docs.google.com/spreadsheets/d/1Yj_ptqi66GCucihVvJfMjLAmec39IyEx_6qawtMGysU/edit?usp=sharing"",""สบก!O50"")"),963350)</f>
        <v>963350</v>
      </c>
      <c r="M49" s="626">
        <f ca="1">L49</f>
        <v>963350</v>
      </c>
      <c r="N49" s="623">
        <f ca="1">IFERROR(__xludf.DUMMYFUNCTION("IMPORTRANGE(""https://docs.google.com/spreadsheets/d/1Yj_ptqi66GCucihVvJfMjLAmec39IyEx_6qawtMGysU/edit?usp=sharing"",""สบก!S50"")"),963350)</f>
        <v>963350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808205.36</v>
      </c>
      <c r="M53" s="121">
        <f t="shared" ca="1" si="39"/>
        <v>808205.36</v>
      </c>
      <c r="N53" s="121">
        <f t="shared" ca="1" si="39"/>
        <v>796011.36</v>
      </c>
      <c r="O53" s="120">
        <f t="shared" ref="O53:O55" ca="1" si="40">IF(L53&gt;0,N53*100/L53,0)</f>
        <v>98.491225052009057</v>
      </c>
      <c r="P53" s="120">
        <f t="shared" ref="P53:P55" ca="1" si="41">IF(M53&gt;0,N53*100/M53,0)</f>
        <v>98.491225052009057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808205.36</v>
      </c>
      <c r="M55" s="121">
        <f t="shared" ca="1" si="43"/>
        <v>808205.36</v>
      </c>
      <c r="N55" s="121">
        <f t="shared" ca="1" si="43"/>
        <v>796011.36</v>
      </c>
      <c r="O55" s="120">
        <f t="shared" ca="1" si="40"/>
        <v>98.491225052009057</v>
      </c>
      <c r="P55" s="120">
        <f t="shared" ca="1" si="41"/>
        <v>98.491225052009057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808205.36</v>
      </c>
      <c r="M57" s="623">
        <f ca="1">IFERROR(__xludf.DUMMYFUNCTION("IMPORTRANGE(""https://docs.google.com/spreadsheets/d/1Yj_ptqi66GCucihVvJfMjLAmec39IyEx_6qawtMGysU/edit?usp=sharing"",""สบก!Z50"")"),808205.36)</f>
        <v>808205.36</v>
      </c>
      <c r="N57" s="623">
        <f ca="1">IFERROR(__xludf.DUMMYFUNCTION("IMPORTRANGE(""https://docs.google.com/spreadsheets/d/1Yj_ptqi66GCucihVvJfMjLAmec39IyEx_6qawtMGysU/edit?usp=sharing"",""สบก!AA50"")"),796011.36)</f>
        <v>796011.36</v>
      </c>
      <c r="O57" s="624">
        <f ca="1">IF(L57&gt;0,N57*100/L57,0)</f>
        <v>98.491225052009057</v>
      </c>
      <c r="P57" s="624">
        <f ca="1">IF(M57&gt;0,N57*100/M57,0)</f>
        <v>98.491225052009057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IFERROR(__xludf.DUMMYFUNCTION("IMPORTRANGE(""https://docs.google.com/spreadsheets/d/1Yj_ptqi66GCucihVvJfMjLAmec39IyEx_6qawtMGysU/edit?usp=sharing"",""สบก!V50"")"),808205.36)</f>
        <v>808205.36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944820</v>
      </c>
      <c r="M66" s="152">
        <f t="shared" ca="1" si="45"/>
        <v>944820</v>
      </c>
      <c r="N66" s="152">
        <f t="shared" ca="1" si="45"/>
        <v>943355</v>
      </c>
      <c r="O66" s="151">
        <f t="shared" ref="O66:O68" ca="1" si="46">IF(L66&gt;0,N66*100/L66,0)</f>
        <v>99.844944010499361</v>
      </c>
      <c r="P66" s="151">
        <f t="shared" ref="P66:P68" ca="1" si="47">IF(M66&gt;0,N66*100/M66,0)</f>
        <v>99.844944010499361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944820</v>
      </c>
      <c r="M68" s="157">
        <f t="shared" ca="1" si="49"/>
        <v>944820</v>
      </c>
      <c r="N68" s="157">
        <f t="shared" ca="1" si="49"/>
        <v>943355</v>
      </c>
      <c r="O68" s="156">
        <f t="shared" ca="1" si="46"/>
        <v>99.844944010499361</v>
      </c>
      <c r="P68" s="156">
        <f t="shared" ca="1" si="47"/>
        <v>99.844944010499361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944820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IFERROR(__xludf.DUMMYFUNCTION("IMPORTRANGE(""https://docs.google.com/spreadsheets/d/1Yj_ptqi66GCucihVvJfMjLAmec39IyEx_6qawtMGysU/edit?usp=sharing"",""สบก!AJ50"")"),943355)</f>
        <v>943355</v>
      </c>
      <c r="O70" s="169">
        <f ca="1">IF(L70&gt;0,N70*100/L70,0)</f>
        <v>99.844944010499361</v>
      </c>
      <c r="P70" s="169">
        <f ca="1">IF(M70&gt;0,N70*100/M70,0)</f>
        <v>99.844944010499361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IFERROR(__xludf.DUMMYFUNCTION("IMPORTRANGE(""https://docs.google.com/spreadsheets/d/1Yj_ptqi66GCucihVvJfMjLAmec39IyEx_6qawtMGysU/edit?usp=sharing"",""สบก!AF50"")"),613420)</f>
        <v>613420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88720</v>
      </c>
      <c r="M140" s="152">
        <f t="shared" ca="1" si="64"/>
        <v>88720</v>
      </c>
      <c r="N140" s="152">
        <f t="shared" ca="1" si="64"/>
        <v>88720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88720</v>
      </c>
      <c r="M142" s="157">
        <f t="shared" ca="1" si="68"/>
        <v>88720</v>
      </c>
      <c r="N142" s="157">
        <f t="shared" ca="1" si="68"/>
        <v>88720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88720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IFERROR(__xludf.DUMMYFUNCTION("IMPORTRANGE(""https://docs.google.com/spreadsheets/d/1Yj_ptqi66GCucihVvJfMjLAmec39IyEx_6qawtMGysU/edit?usp=sharing"",""สบก!BK50"")"),88720)</f>
        <v>88720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IFERROR(__xludf.DUMMYFUNCTION("IMPORTRANGE(""https://docs.google.com/spreadsheets/d/1Yj_ptqi66GCucihVvJfMjLAmec39IyEx_6qawtMGysU/edit?usp=sharing"",""สบก!BG50"")"),88720)</f>
        <v>88720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IFERROR(__xludf.DUMMYFUNCTION("IMPORTRANGE(""https://docs.google.com/spreadsheets/d/1XL5vhW3sbDhbH9Cz0tuDiY8C3ctxq1tqvaCgkFb8cCA/edit?usp=sharing"",""ศรีสะเกษ!J84"")"),71)</f>
        <v>71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IFERROR(__xludf.DUMMYFUNCTION("IMPORTRANGE(""https://docs.google.com/spreadsheets/d/1XL5vhW3sbDhbH9Cz0tuDiY8C3ctxq1tqvaCgkFb8cCA/edit?usp=sharing"",""ศรีสะเกษ!J85"")"),71)</f>
        <v>71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183600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183600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IFERROR(__xludf.DUMMYFUNCTION("IMPORTRANGE(""https://docs.google.com/spreadsheets/d/1Yj_ptqi66GCucihVvJfMjLAmec39IyEx_6qawtMGysU/edit?usp=sharing"",""สบก!CL50"")"),183600)</f>
        <v>183600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IFERROR(__xludf.DUMMYFUNCTION("IMPORTRANGE(""https://docs.google.com/spreadsheets/d/1XL5vhW3sbDhbH9Cz0tuDiY8C3ctxq1tqvaCgkFb8cCA/edit?usp=sharing"",""ศรีสะเกษ!J228"")"),1675)</f>
        <v>1675</v>
      </c>
      <c r="K328" s="318">
        <f ca="1">IF(I328&gt;0,J328*100/I328,0)</f>
        <v>121.37681159420291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1777370</v>
      </c>
      <c r="M329" s="152">
        <f t="shared" ca="1" si="98"/>
        <v>1777370</v>
      </c>
      <c r="N329" s="152">
        <f t="shared" ca="1" si="98"/>
        <v>1764502.63</v>
      </c>
      <c r="O329" s="151">
        <f t="shared" ref="O329:O331" ca="1" si="99">IF(L329&gt;0,N329*100/L329,0)</f>
        <v>99.276044380179698</v>
      </c>
      <c r="P329" s="151">
        <f t="shared" ref="P329:P331" ca="1" si="100">IF(M329&gt;0,N329*100/M329,0)</f>
        <v>99.276044380179698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1777370</v>
      </c>
      <c r="M331" s="157">
        <f t="shared" ca="1" si="102"/>
        <v>1777370</v>
      </c>
      <c r="N331" s="157">
        <f t="shared" ca="1" si="102"/>
        <v>1764502.63</v>
      </c>
      <c r="O331" s="156">
        <f t="shared" ca="1" si="99"/>
        <v>99.276044380179698</v>
      </c>
      <c r="P331" s="156">
        <f t="shared" ca="1" si="100"/>
        <v>99.276044380179698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1760370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IFERROR(__xludf.DUMMYFUNCTION("IMPORTRANGE(""https://docs.google.com/spreadsheets/d/1Yj_ptqi66GCucihVvJfMjLAmec39IyEx_6qawtMGysU/edit?usp=sharing"",""สบก!DM50"")"),1747502.63)</f>
        <v>1747502.63</v>
      </c>
      <c r="O333" s="169">
        <f ca="1">IF(L333&gt;0,N333*100/L333,0)</f>
        <v>99.269053096792149</v>
      </c>
      <c r="P333" s="169">
        <f ca="1">IF(M333&gt;0,N333*100/M333,0)</f>
        <v>99.269053096792149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IFERROR(__xludf.DUMMYFUNCTION("IMPORTRANGE(""https://docs.google.com/spreadsheets/d/1Yj_ptqi66GCucihVvJfMjLAmec39IyEx_6qawtMGysU/edit?usp=sharing"",""สบก!DI50"")"),1259970)</f>
        <v>1259970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IFERROR(__xludf.DUMMYFUNCTION("IMPORTRANGE(""https://docs.google.com/spreadsheets/d/1XL5vhW3sbDhbH9Cz0tuDiY8C3ctxq1tqvaCgkFb8cCA/edit?usp=sharing"",""ศรีสะเกษ!J234"")"),1364)</f>
        <v>1364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IFERROR(__xludf.DUMMYFUNCTION("IMPORTRANGE(""https://docs.google.com/spreadsheets/d/1XL5vhW3sbDhbH9Cz0tuDiY8C3ctxq1tqvaCgkFb8cCA/edit?usp=sharing"",""ศรีสะเกษ!J235"")"),8354.58)</f>
        <v>8354.58</v>
      </c>
      <c r="K340" s="343">
        <f t="shared" ca="1" si="103"/>
        <v>107.66211340206186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IFERROR(__xludf.DUMMYFUNCTION("IMPORTRANGE(""https://docs.google.com/spreadsheets/d/1XL5vhW3sbDhbH9Cz0tuDiY8C3ctxq1tqvaCgkFb8cCA/edit?usp=sharing"",""ศรีสะเกษ!J236"")"),1787)</f>
        <v>1787</v>
      </c>
      <c r="K341" s="343">
        <f t="shared" ca="1" si="103"/>
        <v>129.49275362318841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IFERROR(__xludf.DUMMYFUNCTION("IMPORTRANGE(""https://docs.google.com/spreadsheets/d/1XL5vhW3sbDhbH9Cz0tuDiY8C3ctxq1tqvaCgkFb8cCA/edit?usp=sharing"",""ศรีสะเกษ!J237"")"),12708.55)</f>
        <v>12708.55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IFERROR(__xludf.DUMMYFUNCTION("IMPORTRANGE(""https://docs.google.com/spreadsheets/d/1XL5vhW3sbDhbH9Cz0tuDiY8C3ctxq1tqvaCgkFb8cCA/edit?usp=sharing"",""ศรีสะเกษ!J240"")"),1675)</f>
        <v>1675</v>
      </c>
      <c r="K345" s="343">
        <f t="shared" ca="1" si="103"/>
        <v>121.37681159420291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IFERROR(__xludf.DUMMYFUNCTION("IMPORTRANGE(""https://docs.google.com/spreadsheets/d/1XL5vhW3sbDhbH9Cz0tuDiY8C3ctxq1tqvaCgkFb8cCA/edit?usp=sharing"",""ศรีสะเกษ!J241"")"),12121.19)</f>
        <v>12121.19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IFERROR(__xludf.DUMMYFUNCTION("IMPORTRANGE(""https://docs.google.com/spreadsheets/d/1XL5vhW3sbDhbH9Cz0tuDiY8C3ctxq1tqvaCgkFb8cCA/edit?usp=sharing"",""ศรีสะเกษ!L242"")"),3176731)</f>
        <v>3176731</v>
      </c>
      <c r="M347" s="358"/>
      <c r="N347" s="358">
        <f ca="1">IFERROR(__xludf.DUMMYFUNCTION("IMPORTRANGE(""https://docs.google.com/spreadsheets/d/1XL5vhW3sbDhbH9Cz0tuDiY8C3ctxq1tqvaCgkFb8cCA/edit?usp=sharing"",""ศรีสะเกษ!M242"")"),2244013.19)</f>
        <v>2244013.19</v>
      </c>
      <c r="O347" s="358">
        <f ca="1">+IF(L347&gt;0,N347*100/L347,0)</f>
        <v>70.639068589691732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IFERROR(__xludf.DUMMYFUNCTION("IMPORTRANGE(""https://docs.google.com/spreadsheets/d/1XL5vhW3sbDhbH9Cz0tuDiY8C3ctxq1tqvaCgkFb8cCA/edit?usp=sharing"",""ศรีสะเกษ!L244"")"),396270)</f>
        <v>396270</v>
      </c>
      <c r="M349" s="373"/>
      <c r="N349" s="373">
        <f ca="1">IFERROR(__xludf.DUMMYFUNCTION("IMPORTRANGE(""https://docs.google.com/spreadsheets/d/1XL5vhW3sbDhbH9Cz0tuDiY8C3ctxq1tqvaCgkFb8cCA/edit?usp=sharing"",""ศรีสะเกษ!M244"")"),342191.64)</f>
        <v>342191.64</v>
      </c>
      <c r="O349" s="373">
        <f ca="1">+IF(L349&gt;0,N349*100/L349,0)</f>
        <v>86.353153153153158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IFERROR(__xludf.DUMMYFUNCTION("IMPORTRANGE(""https://docs.google.com/spreadsheets/d/1XL5vhW3sbDhbH9Cz0tuDiY8C3ctxq1tqvaCgkFb8cCA/edit?usp=sharing"",""ศรีสะเกษ!L247"")"),396270)</f>
        <v>396270</v>
      </c>
      <c r="M352" s="165"/>
      <c r="N352" s="164">
        <f ca="1">IFERROR(__xludf.DUMMYFUNCTION("IMPORTRANGE(""https://docs.google.com/spreadsheets/d/1XL5vhW3sbDhbH9Cz0tuDiY8C3ctxq1tqvaCgkFb8cCA/edit?usp=sharing"",""ศรีสะเกษ!M247"")"),342191.64)</f>
        <v>342191.64</v>
      </c>
      <c r="O352" s="165">
        <f t="shared" ca="1" si="105"/>
        <v>86.353153153153158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IFERROR(__xludf.DUMMYFUNCTION("IMPORTRANGE(""https://docs.google.com/spreadsheets/d/1XL5vhW3sbDhbH9Cz0tuDiY8C3ctxq1tqvaCgkFb8cCA/edit?usp=sharing"",""ศรีสะเกษ!L249"")"),396270)</f>
        <v>396270</v>
      </c>
      <c r="M354" s="169"/>
      <c r="N354" s="168">
        <f ca="1">IFERROR(__xludf.DUMMYFUNCTION("IMPORTRANGE(""https://docs.google.com/spreadsheets/d/1XL5vhW3sbDhbH9Cz0tuDiY8C3ctxq1tqvaCgkFb8cCA/edit?usp=sharing"",""ศรีสะเกษ!M249"")"),342191.64)</f>
        <v>342191.64</v>
      </c>
      <c r="O354" s="169">
        <f t="shared" ca="1" si="105"/>
        <v>86.353153153153158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IFERROR(__xludf.DUMMYFUNCTION("IMPORTRANGE(""https://docs.google.com/spreadsheets/d/1XL5vhW3sbDhbH9Cz0tuDiY8C3ctxq1tqvaCgkFb8cCA/edit?usp=sharing"",""ศรีสะเกษ!M252"")"),117451.64)</f>
        <v>117451.64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IFERROR(__xludf.DUMMYFUNCTION("IMPORTRANGE(""https://docs.google.com/spreadsheets/d/1XL5vhW3sbDhbH9Cz0tuDiY8C3ctxq1tqvaCgkFb8cCA/edit?usp=sharing"",""ศรีสะเกษ!M253"")"),29340)</f>
        <v>29340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IFERROR(__xludf.DUMMYFUNCTION("IMPORTRANGE(""https://docs.google.com/spreadsheets/d/1XL5vhW3sbDhbH9Cz0tuDiY8C3ctxq1tqvaCgkFb8cCA/edit?usp=sharing"",""ศรีสะเกษ!M275"")"),617796.53)</f>
        <v>617796.53</v>
      </c>
      <c r="O380" s="373">
        <f ca="1">+IF(L380&gt;0,N380*100/L380,0)</f>
        <v>60.06655485552055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IFERROR(__xludf.DUMMYFUNCTION("IMPORTRANGE(""https://docs.google.com/spreadsheets/d/1XL5vhW3sbDhbH9Cz0tuDiY8C3ctxq1tqvaCgkFb8cCA/edit?usp=sharing"",""ศรีสะเกษ!M278"")"),617796.53)</f>
        <v>617796.53</v>
      </c>
      <c r="O383" s="165">
        <f t="shared" ca="1" si="109"/>
        <v>60.06655485552055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IFERROR(__xludf.DUMMYFUNCTION("IMPORTRANGE(""https://docs.google.com/spreadsheets/d/1XL5vhW3sbDhbH9Cz0tuDiY8C3ctxq1tqvaCgkFb8cCA/edit?usp=sharing"",""ศรีสะเกษ!M280"")"),617796.53)</f>
        <v>617796.53</v>
      </c>
      <c r="O385" s="169">
        <f t="shared" ca="1" si="109"/>
        <v>60.06655485552055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IFERROR(__xludf.DUMMYFUNCTION("IMPORTRANGE(""https://docs.google.com/spreadsheets/d/1XL5vhW3sbDhbH9Cz0tuDiY8C3ctxq1tqvaCgkFb8cCA/edit?usp=sharing"",""ศรีสะเกษ!M281"")"),180190)</f>
        <v>180190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IFERROR(__xludf.DUMMYFUNCTION("IMPORTRANGE(""https://docs.google.com/spreadsheets/d/1XL5vhW3sbDhbH9Cz0tuDiY8C3ctxq1tqvaCgkFb8cCA/edit?usp=sharing"",""ศรีสะเกษ!M282"")"),293448)</f>
        <v>293448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IFERROR(__xludf.DUMMYFUNCTION("IMPORTRANGE(""https://docs.google.com/spreadsheets/d/1XL5vhW3sbDhbH9Cz0tuDiY8C3ctxq1tqvaCgkFb8cCA/edit?usp=sharing"",""ศรีสะเกษ!M283"")"),109278.53)</f>
        <v>109278.53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IFERROR(__xludf.DUMMYFUNCTION("IMPORTRANGE(""https://docs.google.com/spreadsheets/d/1XL5vhW3sbDhbH9Cz0tuDiY8C3ctxq1tqvaCgkFb8cCA/edit?usp=sharing"",""ศรีสะเกษ!M284"")"),34880)</f>
        <v>34880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IFERROR(__xludf.DUMMYFUNCTION("IMPORTRANGE(""https://docs.google.com/spreadsheets/d/1XL5vhW3sbDhbH9Cz0tuDiY8C3ctxq1tqvaCgkFb8cCA/edit?usp=sharing"",""ศรีสะเกษ!M330"")"),133000)</f>
        <v>133000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IFERROR(__xludf.DUMMYFUNCTION("IMPORTRANGE(""https://docs.google.com/spreadsheets/d/1XL5vhW3sbDhbH9Cz0tuDiY8C3ctxq1tqvaCgkFb8cCA/edit?usp=sharing"",""ศรีสะเกษ!M332"")"),133000)</f>
        <v>133000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IFERROR(__xludf.DUMMYFUNCTION("IMPORTRANGE(""https://docs.google.com/spreadsheets/d/1XL5vhW3sbDhbH9Cz0tuDiY8C3ctxq1tqvaCgkFb8cCA/edit?usp=sharing"",""ศรีสะเกษ!M334"")"),133000)</f>
        <v>133000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IFERROR(__xludf.DUMMYFUNCTION("IMPORTRANGE(""https://docs.google.com/spreadsheets/d/1XL5vhW3sbDhbH9Cz0tuDiY8C3ctxq1tqvaCgkFb8cCA/edit?usp=sharing"",""ศรีสะเกษ!M335"")"),77200)</f>
        <v>77200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IFERROR(__xludf.DUMMYFUNCTION("IMPORTRANGE(""https://docs.google.com/spreadsheets/d/1XL5vhW3sbDhbH9Cz0tuDiY8C3ctxq1tqvaCgkFb8cCA/edit?usp=sharing"",""ศรีสะเกษ!J350"")"),55089)</f>
        <v>55089</v>
      </c>
      <c r="K455" s="372">
        <f ca="1">IF(I455&gt;0,J455*100/I455,0)</f>
        <v>107.0853743876837</v>
      </c>
      <c r="L455" s="373">
        <f ca="1">IFERROR(__xludf.DUMMYFUNCTION("IMPORTRANGE(""https://docs.google.com/spreadsheets/d/1XL5vhW3sbDhbH9Cz0tuDiY8C3ctxq1tqvaCgkFb8cCA/edit?usp=sharing"",""ศรีสะเกษ!L350"")"),825221)</f>
        <v>825221</v>
      </c>
      <c r="M455" s="373"/>
      <c r="N455" s="373">
        <f ca="1">IFERROR(__xludf.DUMMYFUNCTION("IMPORTRANGE(""https://docs.google.com/spreadsheets/d/1XL5vhW3sbDhbH9Cz0tuDiY8C3ctxq1tqvaCgkFb8cCA/edit?usp=sharing"",""ศรีสะเกษ!M350"")"),510001.39)</f>
        <v>510001.39</v>
      </c>
      <c r="O455" s="373">
        <f t="shared" ref="O455:O459" ca="1" si="116">+IF(L455&gt;0,N455*100/L455,0)</f>
        <v>61.80179491312024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IFERROR(__xludf.DUMMYFUNCTION("IMPORTRANGE(""https://docs.google.com/spreadsheets/d/1XL5vhW3sbDhbH9Cz0tuDiY8C3ctxq1tqvaCgkFb8cCA/edit?usp=sharing"",""ศรีสะเกษ!L352"")"),825221)</f>
        <v>825221</v>
      </c>
      <c r="M457" s="165"/>
      <c r="N457" s="169">
        <f ca="1">IFERROR(__xludf.DUMMYFUNCTION("IMPORTRANGE(""https://docs.google.com/spreadsheets/d/1XL5vhW3sbDhbH9Cz0tuDiY8C3ctxq1tqvaCgkFb8cCA/edit?usp=sharing"",""ศรีสะเกษ!M352"")"),510001.39)</f>
        <v>510001.39</v>
      </c>
      <c r="O457" s="169">
        <f t="shared" ca="1" si="116"/>
        <v>61.80179491312024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IFERROR(__xludf.DUMMYFUNCTION("IMPORTRANGE(""https://docs.google.com/spreadsheets/d/1XL5vhW3sbDhbH9Cz0tuDiY8C3ctxq1tqvaCgkFb8cCA/edit?usp=sharing"",""ศรีสะเกษ!L354"")"),825221)</f>
        <v>825221</v>
      </c>
      <c r="M459" s="169"/>
      <c r="N459" s="169">
        <f ca="1">IFERROR(__xludf.DUMMYFUNCTION("IMPORTRANGE(""https://docs.google.com/spreadsheets/d/1XL5vhW3sbDhbH9Cz0tuDiY8C3ctxq1tqvaCgkFb8cCA/edit?usp=sharing"",""ศรีสะเกษ!M354"")"),510001.39)</f>
        <v>510001.39</v>
      </c>
      <c r="O459" s="169">
        <f t="shared" ca="1" si="116"/>
        <v>61.80179491312024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IFERROR(__xludf.DUMMYFUNCTION("IMPORTRANGE(""https://docs.google.com/spreadsheets/d/1XL5vhW3sbDhbH9Cz0tuDiY8C3ctxq1tqvaCgkFb8cCA/edit?usp=sharing"",""ศรีสะเกษ!M357"")"),115677.44)</f>
        <v>115677.44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IFERROR(__xludf.DUMMYFUNCTION("IMPORTRANGE(""https://docs.google.com/spreadsheets/d/1XL5vhW3sbDhbH9Cz0tuDiY8C3ctxq1tqvaCgkFb8cCA/edit?usp=sharing"",""ศรีสะเกษ!M358"")"),394323.95)</f>
        <v>394323.95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IFERROR(__xludf.DUMMYFUNCTION("IMPORTRANGE(""https://docs.google.com/spreadsheets/d/1XL5vhW3sbDhbH9Cz0tuDiY8C3ctxq1tqvaCgkFb8cCA/edit?usp=sharing"",""ศรีสะเกษ!J359"")"),55089)</f>
        <v>55089</v>
      </c>
      <c r="K464" s="269">
        <f t="shared" ref="K464:K515" ca="1" si="117">IF(I464&gt;0,J464*100/I464,0)</f>
        <v>107.0853743876837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IFERROR(__xludf.DUMMYFUNCTION("IMPORTRANGE(""https://docs.google.com/spreadsheets/d/1XL5vhW3sbDhbH9Cz0tuDiY8C3ctxq1tqvaCgkFb8cCA/edit?usp=sharing"",""ศรีสะเกษ!J376"")"),55089)</f>
        <v>55089</v>
      </c>
      <c r="K481" s="202">
        <f t="shared" ca="1" si="117"/>
        <v>107.0853743876837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IFERROR(__xludf.DUMMYFUNCTION("IMPORTRANGE(""https://docs.google.com/spreadsheets/d/1XL5vhW3sbDhbH9Cz0tuDiY8C3ctxq1tqvaCgkFb8cCA/edit?usp=sharing"",""ศรีสะเกษ!J377"")"),11740)</f>
        <v>11740</v>
      </c>
      <c r="K482" s="202">
        <f t="shared" ca="1" si="117"/>
        <v>105.44278785701455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IFERROR(__xludf.DUMMYFUNCTION("IMPORTRANGE(""https://docs.google.com/spreadsheets/d/1XL5vhW3sbDhbH9Cz0tuDiY8C3ctxq1tqvaCgkFb8cCA/edit?usp=sharing"",""ศรีสะเกษ!J384"")"),1383)</f>
        <v>1383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IFERROR(__xludf.DUMMYFUNCTION("IMPORTRANGE(""https://docs.google.com/spreadsheets/d/1XL5vhW3sbDhbH9Cz0tuDiY8C3ctxq1tqvaCgkFb8cCA/edit?usp=sharing"",""ศรีสะเกษ!J385"")"),285)</f>
        <v>285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IFERROR(__xludf.DUMMYFUNCTION("IMPORTRANGE(""https://docs.google.com/spreadsheets/d/1XL5vhW3sbDhbH9Cz0tuDiY8C3ctxq1tqvaCgkFb8cCA/edit?usp=sharing"",""ศรีสะเกษ!J386"")"),11)</f>
        <v>11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IFERROR(__xludf.DUMMYFUNCTION("IMPORTRANGE(""https://docs.google.com/spreadsheets/d/1XL5vhW3sbDhbH9Cz0tuDiY8C3ctxq1tqvaCgkFb8cCA/edit?usp=sharing"",""ศรีสะเกษ!J388"")"),3645)</f>
        <v>3645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IFERROR(__xludf.DUMMYFUNCTION("IMPORTRANGE(""https://docs.google.com/spreadsheets/d/1XL5vhW3sbDhbH9Cz0tuDiY8C3ctxq1tqvaCgkFb8cCA/edit?usp=sharing"",""ศรีสะเกษ!J389"")"),606)</f>
        <v>606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IFERROR(__xludf.DUMMYFUNCTION("IMPORTRANGE(""https://docs.google.com/spreadsheets/d/1XL5vhW3sbDhbH9Cz0tuDiY8C3ctxq1tqvaCgkFb8cCA/edit?usp=sharing"",""ศรีสะเกษ!J392"")"),3309)</f>
        <v>3309</v>
      </c>
      <c r="K497" s="444">
        <f t="shared" ca="1" si="117"/>
        <v>99.429086538461533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IFERROR(__xludf.DUMMYFUNCTION("IMPORTRANGE(""https://docs.google.com/spreadsheets/d/1XL5vhW3sbDhbH9Cz0tuDiY8C3ctxq1tqvaCgkFb8cCA/edit?usp=sharing"",""ศรีสะเกษ!J393"")"),3309)</f>
        <v>3309</v>
      </c>
      <c r="K498" s="202">
        <f t="shared" ca="1" si="117"/>
        <v>99.429086538461533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IFERROR(__xludf.DUMMYFUNCTION("IMPORTRANGE(""https://docs.google.com/spreadsheets/d/1XL5vhW3sbDhbH9Cz0tuDiY8C3ctxq1tqvaCgkFb8cCA/edit?usp=sharing"",""ศรีสะเกษ!J394"")"),712)</f>
        <v>712</v>
      </c>
      <c r="K499" s="202">
        <f t="shared" ca="1" si="117"/>
        <v>98.071625344352611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IFERROR(__xludf.DUMMYFUNCTION("IMPORTRANGE(""https://docs.google.com/spreadsheets/d/1XL5vhW3sbDhbH9Cz0tuDiY8C3ctxq1tqvaCgkFb8cCA/edit?usp=sharing"",""ศรีสะเกษ!J395"")"),2550)</f>
        <v>2550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IFERROR(__xludf.DUMMYFUNCTION("IMPORTRANGE(""https://docs.google.com/spreadsheets/d/1XL5vhW3sbDhbH9Cz0tuDiY8C3ctxq1tqvaCgkFb8cCA/edit?usp=sharing"",""ศรีสะเกษ!J396"")"),558)</f>
        <v>558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IFERROR(__xludf.DUMMYFUNCTION("IMPORTRANGE(""https://docs.google.com/spreadsheets/d/1XL5vhW3sbDhbH9Cz0tuDiY8C3ctxq1tqvaCgkFb8cCA/edit?usp=sharing"",""ศรีสะเกษ!J397"")"),2342)</f>
        <v>2342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IFERROR(__xludf.DUMMYFUNCTION("IMPORTRANGE(""https://docs.google.com/spreadsheets/d/1XL5vhW3sbDhbH9Cz0tuDiY8C3ctxq1tqvaCgkFb8cCA/edit?usp=sharing"",""ศรีสะเกษ!J398"")"),510)</f>
        <v>510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IFERROR(__xludf.DUMMYFUNCTION("IMPORTRANGE(""https://docs.google.com/spreadsheets/d/1XL5vhW3sbDhbH9Cz0tuDiY8C3ctxq1tqvaCgkFb8cCA/edit?usp=sharing"",""ศรีสะเกษ!J399"")"),208)</f>
        <v>208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IFERROR(__xludf.DUMMYFUNCTION("IMPORTRANGE(""https://docs.google.com/spreadsheets/d/1XL5vhW3sbDhbH9Cz0tuDiY8C3ctxq1tqvaCgkFb8cCA/edit?usp=sharing"",""ศรีสะเกษ!J400"")"),48)</f>
        <v>48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IFERROR(__xludf.DUMMYFUNCTION("IMPORTRANGE(""https://docs.google.com/spreadsheets/d/1XL5vhW3sbDhbH9Cz0tuDiY8C3ctxq1tqvaCgkFb8cCA/edit?usp=sharing"",""ศรีสะเกษ!J403"")"),385)</f>
        <v>385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IFERROR(__xludf.DUMMYFUNCTION("IMPORTRANGE(""https://docs.google.com/spreadsheets/d/1XL5vhW3sbDhbH9Cz0tuDiY8C3ctxq1tqvaCgkFb8cCA/edit?usp=sharing"",""ศรีสะเกษ!J404"")"),78)</f>
        <v>78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IFERROR(__xludf.DUMMYFUNCTION("IMPORTRANGE(""https://docs.google.com/spreadsheets/d/1XL5vhW3sbDhbH9Cz0tuDiY8C3ctxq1tqvaCgkFb8cCA/edit?usp=sharing"",""ศรีสะเกษ!J405"")"),346)</f>
        <v>346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IFERROR(__xludf.DUMMYFUNCTION("IMPORTRANGE(""https://docs.google.com/spreadsheets/d/1XL5vhW3sbDhbH9Cz0tuDiY8C3ctxq1tqvaCgkFb8cCA/edit?usp=sharing"",""ศรีสะเกษ!J406"")"),66)</f>
        <v>66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IFERROR(__xludf.DUMMYFUNCTION("IMPORTRANGE(""https://docs.google.com/spreadsheets/d/1XL5vhW3sbDhbH9Cz0tuDiY8C3ctxq1tqvaCgkFb8cCA/edit?usp=sharing"",""ศรีสะเกษ!J407"")"),39)</f>
        <v>39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IFERROR(__xludf.DUMMYFUNCTION("IMPORTRANGE(""https://docs.google.com/spreadsheets/d/1XL5vhW3sbDhbH9Cz0tuDiY8C3ctxq1tqvaCgkFb8cCA/edit?usp=sharing"",""ศรีสะเกษ!J408"")"),12)</f>
        <v>12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IFERROR(__xludf.DUMMYFUNCTION("IMPORTRANGE(""https://docs.google.com/spreadsheets/d/1XL5vhW3sbDhbH9Cz0tuDiY8C3ctxq1tqvaCgkFb8cCA/edit?usp=sharing"",""ศรีสะเกษ!J409"")"),374)</f>
        <v>374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IFERROR(__xludf.DUMMYFUNCTION("IMPORTRANGE(""https://docs.google.com/spreadsheets/d/1XL5vhW3sbDhbH9Cz0tuDiY8C3ctxq1tqvaCgkFb8cCA/edit?usp=sharing"",""ศรีสะเกษ!J410"")"),76)</f>
        <v>76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IFERROR(__xludf.DUMMYFUNCTION("IMPORTRANGE(""https://docs.google.com/spreadsheets/d/1XL5vhW3sbDhbH9Cz0tuDiY8C3ctxq1tqvaCgkFb8cCA/edit?usp=sharing"",""ศรีสะเกษ!J420"")"),66)</f>
        <v>66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IFERROR(__xludf.DUMMYFUNCTION("IMPORTRANGE(""https://docs.google.com/spreadsheets/d/1XL5vhW3sbDhbH9Cz0tuDiY8C3ctxq1tqvaCgkFb8cCA/edit?usp=sharing"",""ศรีสะเกษ!J421"")"),7)</f>
        <v>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IFERROR(__xludf.DUMMYFUNCTION("IMPORTRANGE(""https://docs.google.com/spreadsheets/d/1XL5vhW3sbDhbH9Cz0tuDiY8C3ctxq1tqvaCgkFb8cCA/edit?usp=sharing"",""ศรีสะเกษ!J422"")"),44)</f>
        <v>44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IFERROR(__xludf.DUMMYFUNCTION("IMPORTRANGE(""https://docs.google.com/spreadsheets/d/1XL5vhW3sbDhbH9Cz0tuDiY8C3ctxq1tqvaCgkFb8cCA/edit?usp=sharing"",""ศรีสะเกษ!J423"")"),4)</f>
        <v>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IFERROR(__xludf.DUMMYFUNCTION("IMPORTRANGE(""https://docs.google.com/spreadsheets/d/1XL5vhW3sbDhbH9Cz0tuDiY8C3ctxq1tqvaCgkFb8cCA/edit?usp=sharing"",""ศรีสะเกษ!J424"")"),22)</f>
        <v>22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IFERROR(__xludf.DUMMYFUNCTION("IMPORTRANGE(""https://docs.google.com/spreadsheets/d/1XL5vhW3sbDhbH9Cz0tuDiY8C3ctxq1tqvaCgkFb8cCA/edit?usp=sharing"",""ศรีสะเกษ!M428"")"),31030)</f>
        <v>31030</v>
      </c>
      <c r="O533" s="412">
        <f t="shared" ref="O533:O537" ca="1" si="118">+IF(L533&gt;0,N533*100/L533,0)</f>
        <v>95.067401960784309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IFERROR(__xludf.DUMMYFUNCTION("IMPORTRANGE(""https://docs.google.com/spreadsheets/d/1XL5vhW3sbDhbH9Cz0tuDiY8C3ctxq1tqvaCgkFb8cCA/edit?usp=sharing"",""ศรีสะเกษ!M430"")"),31030)</f>
        <v>31030</v>
      </c>
      <c r="O535" s="169">
        <f t="shared" ca="1" si="118"/>
        <v>95.067401960784309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IFERROR(__xludf.DUMMYFUNCTION("IMPORTRANGE(""https://docs.google.com/spreadsheets/d/1XL5vhW3sbDhbH9Cz0tuDiY8C3ctxq1tqvaCgkFb8cCA/edit?usp=sharing"",""ศรีสะเกษ!M432"")"),31030)</f>
        <v>31030</v>
      </c>
      <c r="O537" s="169">
        <f t="shared" ca="1" si="118"/>
        <v>95.067401960784309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IFERROR(__xludf.DUMMYFUNCTION("IMPORTRANGE(""https://docs.google.com/spreadsheets/d/1XL5vhW3sbDhbH9Cz0tuDiY8C3ctxq1tqvaCgkFb8cCA/edit?usp=sharing"",""ศรีสะเกษ!M436"")"),13990)</f>
        <v>13990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IFERROR(__xludf.DUMMYFUNCTION("IMPORTRANGE(""https://docs.google.com/spreadsheets/d/1XL5vhW3sbDhbH9Cz0tuDiY8C3ctxq1tqvaCgkFb8cCA/edit?usp=sharing"",""ศรีสะเกษ!J459"")"),11103)</f>
        <v>11103</v>
      </c>
      <c r="K564" s="372">
        <f ca="1">IF(I564&gt;0,J564*100/I564,0)</f>
        <v>168.22727272727272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IFERROR(__xludf.DUMMYFUNCTION("IMPORTRANGE(""https://docs.google.com/spreadsheets/d/1XL5vhW3sbDhbH9Cz0tuDiY8C3ctxq1tqvaCgkFb8cCA/edit?usp=sharing"",""ศรีสะเกษ!M459"")"),189371.03)</f>
        <v>189371.03</v>
      </c>
      <c r="O564" s="373">
        <f t="shared" ref="O564:O568" ca="1" si="122">+IF(L564&gt;0,N564*100/L564,0)</f>
        <v>97.213054414784395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IFERROR(__xludf.DUMMYFUNCTION("IMPORTRANGE(""https://docs.google.com/spreadsheets/d/1XL5vhW3sbDhbH9Cz0tuDiY8C3ctxq1tqvaCgkFb8cCA/edit?usp=sharing"",""ศรีสะเกษ!M461"")"),189371.03)</f>
        <v>189371.03</v>
      </c>
      <c r="O566" s="169">
        <f t="shared" ca="1" si="122"/>
        <v>97.213054414784395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IFERROR(__xludf.DUMMYFUNCTION("IMPORTRANGE(""https://docs.google.com/spreadsheets/d/1XL5vhW3sbDhbH9Cz0tuDiY8C3ctxq1tqvaCgkFb8cCA/edit?usp=sharing"",""ศรีสะเกษ!M463"")"),189371.03)</f>
        <v>189371.03</v>
      </c>
      <c r="O568" s="169">
        <f t="shared" ca="1" si="122"/>
        <v>97.213054414784395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IFERROR(__xludf.DUMMYFUNCTION("IMPORTRANGE(""https://docs.google.com/spreadsheets/d/1XL5vhW3sbDhbH9Cz0tuDiY8C3ctxq1tqvaCgkFb8cCA/edit?usp=sharing"",""ศรีสะเกษ!M466"")"),93571.03)</f>
        <v>93571.03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IFERROR(__xludf.DUMMYFUNCTION("IMPORTRANGE(""https://docs.google.com/spreadsheets/d/1XL5vhW3sbDhbH9Cz0tuDiY8C3ctxq1tqvaCgkFb8cCA/edit?usp=sharing"",""ศรีสะเกษ!M467"")"),95800)</f>
        <v>95800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IFERROR(__xludf.DUMMYFUNCTION("IMPORTRANGE(""https://docs.google.com/spreadsheets/d/1XL5vhW3sbDhbH9Cz0tuDiY8C3ctxq1tqvaCgkFb8cCA/edit?usp=sharing"",""ศรีสะเกษ!J468"")"),11103)</f>
        <v>11103</v>
      </c>
      <c r="K573" s="202">
        <f ca="1">IF(I573&gt;0,J573*100/I573,0)</f>
        <v>168.22727272727272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IFERROR(__xludf.DUMMYFUNCTION("IMPORTRANGE(""https://docs.google.com/spreadsheets/d/1XL5vhW3sbDhbH9Cz0tuDiY8C3ctxq1tqvaCgkFb8cCA/edit?usp=sharing"",""ศรีสะเกษ!J472"")"),10641)</f>
        <v>10641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IFERROR(__xludf.DUMMYFUNCTION("IMPORTRANGE(""https://docs.google.com/spreadsheets/d/1XL5vhW3sbDhbH9Cz0tuDiY8C3ctxq1tqvaCgkFb8cCA/edit?usp=sharing"",""ศรีสะเกษ!J475"")"),101)</f>
        <v>101</v>
      </c>
      <c r="K580" s="372">
        <f ca="1">IF(I580&gt;0,J580*100/I580,0)</f>
        <v>67.333333333333329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IFERROR(__xludf.DUMMYFUNCTION("IMPORTRANGE(""https://docs.google.com/spreadsheets/d/1XL5vhW3sbDhbH9Cz0tuDiY8C3ctxq1tqvaCgkFb8cCA/edit?usp=sharing"",""ศรีสะเกษ!M475"")"),210092.6)</f>
        <v>210092.6</v>
      </c>
      <c r="O580" s="373">
        <f t="shared" ref="O580:O584" ca="1" si="124">+IF(L580&gt;0,N580*100/L580,0)</f>
        <v>59.056247364722417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IFERROR(__xludf.DUMMYFUNCTION("IMPORTRANGE(""https://docs.google.com/spreadsheets/d/1XL5vhW3sbDhbH9Cz0tuDiY8C3ctxq1tqvaCgkFb8cCA/edit?usp=sharing"",""ศรีสะเกษ!M477"")"),210092.6)</f>
        <v>210092.6</v>
      </c>
      <c r="O582" s="169">
        <f t="shared" ca="1" si="124"/>
        <v>59.056247364722417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IFERROR(__xludf.DUMMYFUNCTION("IMPORTRANGE(""https://docs.google.com/spreadsheets/d/1XL5vhW3sbDhbH9Cz0tuDiY8C3ctxq1tqvaCgkFb8cCA/edit?usp=sharing"",""ศรีสะเกษ!M479"")"),210092.6)</f>
        <v>210092.6</v>
      </c>
      <c r="O584" s="169">
        <f t="shared" ca="1" si="124"/>
        <v>59.056247364722417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IFERROR(__xludf.DUMMYFUNCTION("IMPORTRANGE(""https://docs.google.com/spreadsheets/d/1XL5vhW3sbDhbH9Cz0tuDiY8C3ctxq1tqvaCgkFb8cCA/edit?usp=sharing"",""ศรีสะเกษ!M482"")"),115322.6)</f>
        <v>115322.6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IFERROR(__xludf.DUMMYFUNCTION("IMPORTRANGE(""https://docs.google.com/spreadsheets/d/1XL5vhW3sbDhbH9Cz0tuDiY8C3ctxq1tqvaCgkFb8cCA/edit?usp=sharing"",""ศรีสะเกษ!M483"")"),94770)</f>
        <v>94770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IFERROR(__xludf.DUMMYFUNCTION("IMPORTRANGE(""https://docs.google.com/spreadsheets/d/1XL5vhW3sbDhbH9Cz0tuDiY8C3ctxq1tqvaCgkFb8cCA/edit?usp=sharing"",""ศรีสะเกษ!J484"")"),27)</f>
        <v>27</v>
      </c>
      <c r="K589" s="163">
        <f t="shared" ref="K589:K596" ca="1" si="125">IF(I589&gt;0,J589*100/I589,0)</f>
        <v>18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IFERROR(__xludf.DUMMYFUNCTION("IMPORTRANGE(""https://docs.google.com/spreadsheets/d/1XL5vhW3sbDhbH9Cz0tuDiY8C3ctxq1tqvaCgkFb8cCA/edit?usp=sharing"",""ศรีสะเกษ!J485"")"),12.68)</f>
        <v>12.68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IFERROR(__xludf.DUMMYFUNCTION("IMPORTRANGE(""https://docs.google.com/spreadsheets/d/1XL5vhW3sbDhbH9Cz0tuDiY8C3ctxq1tqvaCgkFb8cCA/edit?usp=sharing"",""ศรีสะเกษ!J486"")"),183)</f>
        <v>183</v>
      </c>
      <c r="K591" s="163">
        <f t="shared" ca="1" si="125"/>
        <v>122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IFERROR(__xludf.DUMMYFUNCTION("IMPORTRANGE(""https://docs.google.com/spreadsheets/d/1XL5vhW3sbDhbH9Cz0tuDiY8C3ctxq1tqvaCgkFb8cCA/edit?usp=sharing"",""ศรีสะเกษ!J487"")"),111.32)</f>
        <v>111.32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IFERROR(__xludf.DUMMYFUNCTION("IMPORTRANGE(""https://docs.google.com/spreadsheets/d/1XL5vhW3sbDhbH9Cz0tuDiY8C3ctxq1tqvaCgkFb8cCA/edit?usp=sharing"",""ศรีสะเกษ!J488"")"),167)</f>
        <v>167</v>
      </c>
      <c r="K593" s="163">
        <f t="shared" ca="1" si="125"/>
        <v>111.33333333333333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IFERROR(__xludf.DUMMYFUNCTION("IMPORTRANGE(""https://docs.google.com/spreadsheets/d/1XL5vhW3sbDhbH9Cz0tuDiY8C3ctxq1tqvaCgkFb8cCA/edit?usp=sharing"",""ศรีสะเกษ!J489"")"),104.52)</f>
        <v>104.52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IFERROR(__xludf.DUMMYFUNCTION("IMPORTRANGE(""https://docs.google.com/spreadsheets/d/1XL5vhW3sbDhbH9Cz0tuDiY8C3ctxq1tqvaCgkFb8cCA/edit?usp=sharing"",""ศรีสะเกษ!J490"")"),101)</f>
        <v>101</v>
      </c>
      <c r="K595" s="163">
        <f t="shared" ca="1" si="125"/>
        <v>67.333333333333329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IFERROR(__xludf.DUMMYFUNCTION("IMPORTRANGE(""https://docs.google.com/spreadsheets/d/1XL5vhW3sbDhbH9Cz0tuDiY8C3ctxq1tqvaCgkFb8cCA/edit?usp=sharing"",""ศรีสะเกษ!J491"")"),40.26)</f>
        <v>40.26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IFERROR(__xludf.DUMMYFUNCTION("IMPORTRANGE(""https://docs.google.com/spreadsheets/d/1XL5vhW3sbDhbH9Cz0tuDiY8C3ctxq1tqvaCgkFb8cCA/edit?usp=sharing"",""ศรีสะเกษ!L492"")"),4200)</f>
        <v>4200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IFERROR(__xludf.DUMMYFUNCTION("IMPORTRANGE(""https://docs.google.com/spreadsheets/d/1XL5vhW3sbDhbH9Cz0tuDiY8C3ctxq1tqvaCgkFb8cCA/edit?usp=sharing"",""ศรีสะเกษ!L494"")"),4200)</f>
        <v>4200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IFERROR(__xludf.DUMMYFUNCTION("IMPORTRANGE(""https://docs.google.com/spreadsheets/d/1XL5vhW3sbDhbH9Cz0tuDiY8C3ctxq1tqvaCgkFb8cCA/edit?usp=sharing"",""ศรีสะเกษ!L496"")"),4200)</f>
        <v>4200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IFERROR(__xludf.DUMMYFUNCTION("IMPORTRANGE(""https://docs.google.com/spreadsheets/d/1XL5vhW3sbDhbH9Cz0tuDiY8C3ctxq1tqvaCgkFb8cCA/edit?usp=sharing"",""ศรีสะเกษ!J523"")"),8172300.44)</f>
        <v>8172300.4400000004</v>
      </c>
      <c r="K628" s="343">
        <f t="shared" ref="K628:K635" ca="1" si="129">IF(I628&gt;0,J628*100/I628,0)</f>
        <v>90.997447810286317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IFERROR(__xludf.DUMMYFUNCTION("IMPORTRANGE(""https://docs.google.com/spreadsheets/d/1XL5vhW3sbDhbH9Cz0tuDiY8C3ctxq1tqvaCgkFb8cCA/edit?usp=sharing"",""ศรีสะเกษ!J524"")"),634)</f>
        <v>634</v>
      </c>
      <c r="K629" s="343">
        <f t="shared" ca="1" si="129"/>
        <v>91.223021582733807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IFERROR(__xludf.DUMMYFUNCTION("IMPORTRANGE(""https://docs.google.com/spreadsheets/d/1XL5vhW3sbDhbH9Cz0tuDiY8C3ctxq1tqvaCgkFb8cCA/edit?usp=sharing"",""ศรีสะเกษ!J525"")"),4778718.17)</f>
        <v>4778718.17</v>
      </c>
      <c r="K630" s="343">
        <f t="shared" ca="1" si="129"/>
        <v>20.808512286860086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IFERROR(__xludf.DUMMYFUNCTION("IMPORTRANGE(""https://docs.google.com/spreadsheets/d/1XL5vhW3sbDhbH9Cz0tuDiY8C3ctxq1tqvaCgkFb8cCA/edit?usp=sharing"",""ศรีสะเกษ!J526"")"),673)</f>
        <v>673</v>
      </c>
      <c r="K631" s="343">
        <f t="shared" ca="1" si="129"/>
        <v>48.312993539124193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IFERROR(__xludf.DUMMYFUNCTION("IMPORTRANGE(""https://docs.google.com/spreadsheets/d/1XL5vhW3sbDhbH9Cz0tuDiY8C3ctxq1tqvaCgkFb8cCA/edit?usp=sharing"",""ศรีสะเกษ!J527"")"),689846.46)</f>
        <v>689846.46</v>
      </c>
      <c r="K632" s="343">
        <f t="shared" ca="1" si="129"/>
        <v>37.147601216545624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IFERROR(__xludf.DUMMYFUNCTION("IMPORTRANGE(""https://docs.google.com/spreadsheets/d/1XL5vhW3sbDhbH9Cz0tuDiY8C3ctxq1tqvaCgkFb8cCA/edit?usp=sharing"",""ศรีสะเกษ!J528"")"),77)</f>
        <v>77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7389718.3300000001</v>
      </c>
      <c r="M8" s="23">
        <f t="shared" ca="1" si="0"/>
        <v>5101542.33</v>
      </c>
      <c r="N8" s="23">
        <f t="shared" ca="1" si="0"/>
        <v>6677268.0299999993</v>
      </c>
      <c r="O8" s="22">
        <f t="shared" ref="O8:O16" ca="1" si="1">IF(L8&gt;0,N8*100/L8,0)</f>
        <v>90.358897752466817</v>
      </c>
      <c r="P8" s="22">
        <f t="shared" ref="P8:P16" ca="1" si="2">IF(M8&gt;0,N8*100/M8,0)</f>
        <v>130.88724150604077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7389718.3300000001</v>
      </c>
      <c r="M10" s="30">
        <f t="shared" ca="1" si="4"/>
        <v>5101542.33</v>
      </c>
      <c r="N10" s="30">
        <f t="shared" ca="1" si="4"/>
        <v>6677268.0299999993</v>
      </c>
      <c r="O10" s="29">
        <f t="shared" ca="1" si="1"/>
        <v>90.358897752466817</v>
      </c>
      <c r="P10" s="29">
        <f t="shared" ca="1" si="2"/>
        <v>130.88724150604077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7136098.3300000001</v>
      </c>
      <c r="M12" s="38">
        <f t="shared" ca="1" si="6"/>
        <v>4847922.33</v>
      </c>
      <c r="N12" s="38">
        <f t="shared" ca="1" si="6"/>
        <v>6449168.0299999993</v>
      </c>
      <c r="O12" s="38">
        <f t="shared" ca="1" si="1"/>
        <v>90.373867227807651</v>
      </c>
      <c r="P12" s="38">
        <f t="shared" ca="1" si="2"/>
        <v>133.02952462936835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2530952.33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4605146</v>
      </c>
      <c r="M14" s="38">
        <f t="shared" si="8"/>
        <v>0</v>
      </c>
      <c r="N14" s="38">
        <f t="shared" ca="1" si="8"/>
        <v>2115206.8699999992</v>
      </c>
      <c r="O14" s="38">
        <f t="shared" ca="1" si="1"/>
        <v>45.93137481417525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253620</v>
      </c>
      <c r="M16" s="38">
        <f t="shared" ca="1" si="10"/>
        <v>253620</v>
      </c>
      <c r="N16" s="38">
        <f t="shared" ca="1" si="10"/>
        <v>228100</v>
      </c>
      <c r="O16" s="49">
        <f t="shared" ca="1" si="1"/>
        <v>89.937702073968936</v>
      </c>
      <c r="P16" s="49">
        <f t="shared" ca="1" si="2"/>
        <v>89.937702073968936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5101542.33</v>
      </c>
      <c r="M18" s="23">
        <f t="shared" ca="1" si="11"/>
        <v>5101542.33</v>
      </c>
      <c r="N18" s="23">
        <f t="shared" ca="1" si="11"/>
        <v>4562061.16</v>
      </c>
      <c r="O18" s="22">
        <f t="shared" ref="O18:O20" ca="1" si="12">IF(L18&gt;0,N18*100/L18,0)</f>
        <v>89.425135868665819</v>
      </c>
      <c r="P18" s="22">
        <f t="shared" ref="P18:P26" ca="1" si="13">IF(M18&gt;0,N18*100/M18,0)</f>
        <v>89.425135868665819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5101542.33</v>
      </c>
      <c r="M20" s="30">
        <f t="shared" ca="1" si="15"/>
        <v>5101542.33</v>
      </c>
      <c r="N20" s="30">
        <f t="shared" ca="1" si="15"/>
        <v>4562061.16</v>
      </c>
      <c r="O20" s="29">
        <f t="shared" ca="1" si="12"/>
        <v>89.425135868665819</v>
      </c>
      <c r="P20" s="29">
        <f t="shared" ca="1" si="13"/>
        <v>89.425135868665819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4847922.33</v>
      </c>
      <c r="M22" s="41">
        <f t="shared" ca="1" si="18"/>
        <v>4847922.33</v>
      </c>
      <c r="N22" s="38">
        <f t="shared" ca="1" si="18"/>
        <v>4333961.16</v>
      </c>
      <c r="O22" s="38">
        <f t="shared" ca="1" si="17"/>
        <v>89.398320867900537</v>
      </c>
      <c r="P22" s="38">
        <f t="shared" ca="1" si="13"/>
        <v>89.398320867900537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2530952.33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2316970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253620</v>
      </c>
      <c r="M26" s="49">
        <f t="shared" ca="1" si="22"/>
        <v>253620</v>
      </c>
      <c r="N26" s="49">
        <f t="shared" ca="1" si="22"/>
        <v>228100</v>
      </c>
      <c r="O26" s="49">
        <f t="shared" ca="1" si="17"/>
        <v>89.937702073968936</v>
      </c>
      <c r="P26" s="49">
        <f t="shared" ca="1" si="13"/>
        <v>89.937702073968936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2288176</v>
      </c>
      <c r="M28" s="23">
        <f t="shared" si="23"/>
        <v>0</v>
      </c>
      <c r="N28" s="23">
        <f t="shared" ca="1" si="23"/>
        <v>2115206.8699999992</v>
      </c>
      <c r="O28" s="22">
        <f t="shared" ref="O28:O30" ca="1" si="24">IF(L28&gt;0,N28*100/L28,0)</f>
        <v>92.440741883491441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2288176</v>
      </c>
      <c r="M30" s="30">
        <f t="shared" si="27"/>
        <v>0</v>
      </c>
      <c r="N30" s="30">
        <f t="shared" ca="1" si="27"/>
        <v>2115206.8699999992</v>
      </c>
      <c r="O30" s="29">
        <f t="shared" ca="1" si="24"/>
        <v>92.440741883491441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2288176</v>
      </c>
      <c r="M32" s="38">
        <f t="shared" si="30"/>
        <v>0</v>
      </c>
      <c r="N32" s="38">
        <f t="shared" ca="1" si="30"/>
        <v>2115206.8699999992</v>
      </c>
      <c r="O32" s="38">
        <f t="shared" ca="1" si="29"/>
        <v>92.440741883491441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2288176</v>
      </c>
      <c r="M34" s="38">
        <f t="shared" si="32"/>
        <v>0</v>
      </c>
      <c r="N34" s="38">
        <f t="shared" ca="1" si="32"/>
        <v>2115206.8699999992</v>
      </c>
      <c r="O34" s="38">
        <f t="shared" ca="1" si="29"/>
        <v>92.440741883491441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5101542.33</v>
      </c>
      <c r="M37" s="54">
        <f t="shared" ca="1" si="33"/>
        <v>5101542.33</v>
      </c>
      <c r="N37" s="54">
        <f t="shared" ca="1" si="33"/>
        <v>4562061.16</v>
      </c>
      <c r="O37" s="55">
        <f t="shared" ca="1" si="29"/>
        <v>89.425135868665819</v>
      </c>
      <c r="P37" s="55">
        <f t="shared" ca="1" si="25"/>
        <v>89.425135868665819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1015720</v>
      </c>
      <c r="M41" s="78">
        <f t="shared" ca="1" si="34"/>
        <v>1015720</v>
      </c>
      <c r="N41" s="78">
        <f t="shared" ca="1" si="34"/>
        <v>913317.96</v>
      </c>
      <c r="O41" s="77">
        <f t="shared" ref="O41:O43" ca="1" si="35">IF(L41&gt;0,N41*100/L41,0)</f>
        <v>89.918280628519668</v>
      </c>
      <c r="P41" s="77">
        <f t="shared" ref="P41:P43" ca="1" si="36">IF(M41&gt;0,N41*100/M41,0)</f>
        <v>89.918280628519668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1015720</v>
      </c>
      <c r="M43" s="78">
        <f t="shared" ca="1" si="38"/>
        <v>1015720</v>
      </c>
      <c r="N43" s="78">
        <f t="shared" ca="1" si="38"/>
        <v>913317.96</v>
      </c>
      <c r="O43" s="77">
        <f t="shared" ca="1" si="35"/>
        <v>89.918280628519668</v>
      </c>
      <c r="P43" s="77">
        <f t="shared" ca="1" si="36"/>
        <v>89.918280628519668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854100</v>
      </c>
      <c r="M45" s="623">
        <f ca="1">IFERROR(__xludf.DUMMYFUNCTION("IMPORTRANGE(""https://docs.google.com/spreadsheets/d/1Yj_ptqi66GCucihVvJfMjLAmec39IyEx_6qawtMGysU/edit?usp=sharing"",""สบก!Q51"")"),854100)</f>
        <v>854100</v>
      </c>
      <c r="N45" s="623">
        <f ca="1">IFERROR(__xludf.DUMMYFUNCTION("IMPORTRANGE(""https://docs.google.com/spreadsheets/d/1Yj_ptqi66GCucihVvJfMjLAmec39IyEx_6qawtMGysU/edit?usp=sharing"",""สบก!R51"")"),777217.96)</f>
        <v>777217.96</v>
      </c>
      <c r="O45" s="624">
        <f ca="1">IF(L45&gt;0,N45*100/L45,0)</f>
        <v>90.998473246692427</v>
      </c>
      <c r="P45" s="624">
        <f ca="1">IF(M45&gt;0,N45*100/M45,0)</f>
        <v>90.998473246692427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IFERROR(__xludf.DUMMYFUNCTION("IMPORTRANGE(""https://docs.google.com/spreadsheets/d/1Yj_ptqi66GCucihVvJfMjLAmec39IyEx_6qawtMGysU/edit?usp=sharing"",""สบก!M51"")"),854100)</f>
        <v>854100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IFERROR(__xludf.DUMMYFUNCTION("IMPORTRANGE(""https://docs.google.com/spreadsheets/d/1Yj_ptqi66GCucihVvJfMjLAmec39IyEx_6qawtMGysU/edit?usp=sharing"",""สบก!O51"")"),161620)</f>
        <v>161620</v>
      </c>
      <c r="M49" s="626">
        <f ca="1">L49</f>
        <v>161620</v>
      </c>
      <c r="N49" s="623">
        <f ca="1">IFERROR(__xludf.DUMMYFUNCTION("IMPORTRANGE(""https://docs.google.com/spreadsheets/d/1Yj_ptqi66GCucihVvJfMjLAmec39IyEx_6qawtMGysU/edit?usp=sharing"",""สบก!S51"")"),136100)</f>
        <v>136100</v>
      </c>
      <c r="O49" s="626">
        <f ca="1">IF(L49&gt;0,N49*100/L49,0)</f>
        <v>84.209875015468384</v>
      </c>
      <c r="P49" s="626">
        <f ca="1">IF(M49&gt;0,N49*100/M49,0)</f>
        <v>84.209875015468384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901852.33</v>
      </c>
      <c r="M53" s="121">
        <f t="shared" ca="1" si="39"/>
        <v>901852.33</v>
      </c>
      <c r="N53" s="121">
        <f t="shared" ca="1" si="39"/>
        <v>827462.33</v>
      </c>
      <c r="O53" s="120">
        <f t="shared" ref="O53:O55" ca="1" si="40">IF(L53&gt;0,N53*100/L53,0)</f>
        <v>91.751421211053483</v>
      </c>
      <c r="P53" s="120">
        <f t="shared" ref="P53:P55" ca="1" si="41">IF(M53&gt;0,N53*100/M53,0)</f>
        <v>91.751421211053483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901852.33</v>
      </c>
      <c r="M55" s="121">
        <f t="shared" ca="1" si="43"/>
        <v>901852.33</v>
      </c>
      <c r="N55" s="121">
        <f t="shared" ca="1" si="43"/>
        <v>827462.33</v>
      </c>
      <c r="O55" s="120">
        <f t="shared" ca="1" si="40"/>
        <v>91.751421211053483</v>
      </c>
      <c r="P55" s="120">
        <f t="shared" ca="1" si="41"/>
        <v>91.751421211053483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901852.33</v>
      </c>
      <c r="M57" s="623">
        <f ca="1">IFERROR(__xludf.DUMMYFUNCTION("IMPORTRANGE(""https://docs.google.com/spreadsheets/d/1Yj_ptqi66GCucihVvJfMjLAmec39IyEx_6qawtMGysU/edit?usp=sharing"",""สบก!Z51"")"),901852.33)</f>
        <v>901852.33</v>
      </c>
      <c r="N57" s="623">
        <f ca="1">IFERROR(__xludf.DUMMYFUNCTION("IMPORTRANGE(""https://docs.google.com/spreadsheets/d/1Yj_ptqi66GCucihVvJfMjLAmec39IyEx_6qawtMGysU/edit?usp=sharing"",""สบก!AA51"")"),827462.33)</f>
        <v>827462.33</v>
      </c>
      <c r="O57" s="624">
        <f ca="1">IF(L57&gt;0,N57*100/L57,0)</f>
        <v>91.751421211053483</v>
      </c>
      <c r="P57" s="624">
        <f ca="1">IF(M57&gt;0,N57*100/M57,0)</f>
        <v>91.751421211053483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IFERROR(__xludf.DUMMYFUNCTION("IMPORTRANGE(""https://docs.google.com/spreadsheets/d/1Yj_ptqi66GCucihVvJfMjLAmec39IyEx_6qawtMGysU/edit?usp=sharing"",""สบก!V51"")"),901852.33)</f>
        <v>901852.33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583620</v>
      </c>
      <c r="M66" s="152">
        <f t="shared" ca="1" si="45"/>
        <v>583620</v>
      </c>
      <c r="N66" s="152">
        <f t="shared" ca="1" si="45"/>
        <v>451823.86</v>
      </c>
      <c r="O66" s="151">
        <f t="shared" ref="O66:O68" ca="1" si="46">IF(L66&gt;0,N66*100/L66,0)</f>
        <v>77.417473698639526</v>
      </c>
      <c r="P66" s="151">
        <f t="shared" ref="P66:P68" ca="1" si="47">IF(M66&gt;0,N66*100/M66,0)</f>
        <v>77.417473698639526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583620</v>
      </c>
      <c r="M68" s="157">
        <f t="shared" ca="1" si="49"/>
        <v>583620</v>
      </c>
      <c r="N68" s="157">
        <f t="shared" ca="1" si="49"/>
        <v>451823.86</v>
      </c>
      <c r="O68" s="156">
        <f t="shared" ca="1" si="46"/>
        <v>77.417473698639526</v>
      </c>
      <c r="P68" s="156">
        <f t="shared" ca="1" si="47"/>
        <v>77.417473698639526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583620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IFERROR(__xludf.DUMMYFUNCTION("IMPORTRANGE(""https://docs.google.com/spreadsheets/d/1Yj_ptqi66GCucihVvJfMjLAmec39IyEx_6qawtMGysU/edit?usp=sharing"",""สบก!AJ51"")"),451823.86)</f>
        <v>451823.86</v>
      </c>
      <c r="O70" s="169">
        <f ca="1">IF(L70&gt;0,N70*100/L70,0)</f>
        <v>77.417473698639526</v>
      </c>
      <c r="P70" s="169">
        <f ca="1">IF(M70&gt;0,N70*100/M70,0)</f>
        <v>77.417473698639526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194360</v>
      </c>
      <c r="O94" s="151">
        <f t="shared" ref="O94:O96" ca="1" si="53">IF(L94&gt;0,N94*100/L94,0)</f>
        <v>90.780009341429235</v>
      </c>
      <c r="P94" s="151">
        <f t="shared" ref="P94:P96" ca="1" si="54">IF(M94&gt;0,N94*100/M94,0)</f>
        <v>90.780009341429235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194360</v>
      </c>
      <c r="O96" s="156">
        <f t="shared" ca="1" si="53"/>
        <v>90.780009341429235</v>
      </c>
      <c r="P96" s="156">
        <f t="shared" ca="1" si="54"/>
        <v>90.780009341429235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IFERROR(__xludf.DUMMYFUNCTION("IMPORTRANGE(""https://docs.google.com/spreadsheets/d/1Yj_ptqi66GCucihVvJfMjLAmec39IyEx_6qawtMGysU/edit?usp=sharing"",""สบก!AS51"")"),102360)</f>
        <v>102360</v>
      </c>
      <c r="O98" s="169">
        <f ca="1">IF(L98&gt;0,N98*100/L98,0)</f>
        <v>83.832923832923839</v>
      </c>
      <c r="P98" s="169">
        <f ca="1">IF(M98&gt;0,N98*100/M98,0)</f>
        <v>83.832923832923839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IFERROR(__xludf.DUMMYFUNCTION("IMPORTRANGE(""https://docs.google.com/spreadsheets/d/1Yj_ptqi66GCucihVvJfMjLAmec39IyEx_6qawtMGysU/edit?usp=sharing"",""สบก!AP51"")"),92000)</f>
        <v>92000</v>
      </c>
      <c r="M102" s="626">
        <f ca="1">L102</f>
        <v>92000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627500</v>
      </c>
      <c r="M140" s="152">
        <f t="shared" ca="1" si="64"/>
        <v>627500</v>
      </c>
      <c r="N140" s="152">
        <f t="shared" ca="1" si="64"/>
        <v>526095.23</v>
      </c>
      <c r="O140" s="151">
        <f t="shared" ref="O140:O142" ca="1" si="65">IF(L140&gt;0,N140*100/L140,0)</f>
        <v>83.839877290836654</v>
      </c>
      <c r="P140" s="151">
        <f t="shared" ref="P140:P142" ca="1" si="66">IF(M140&gt;0,N140*100/M140,0)</f>
        <v>83.839877290836654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627500</v>
      </c>
      <c r="M142" s="157">
        <f t="shared" ca="1" si="68"/>
        <v>627500</v>
      </c>
      <c r="N142" s="157">
        <f t="shared" ca="1" si="68"/>
        <v>526095.23</v>
      </c>
      <c r="O142" s="156">
        <f t="shared" ca="1" si="65"/>
        <v>83.839877290836654</v>
      </c>
      <c r="P142" s="156">
        <f t="shared" ca="1" si="66"/>
        <v>83.839877290836654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627500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IFERROR(__xludf.DUMMYFUNCTION("IMPORTRANGE(""https://docs.google.com/spreadsheets/d/1Yj_ptqi66GCucihVvJfMjLAmec39IyEx_6qawtMGysU/edit?usp=sharing"",""สบก!BK51"")"),526095.23)</f>
        <v>526095.23</v>
      </c>
      <c r="O144" s="169">
        <f ca="1">IF(L144&gt;0,N144*100/L144,0)</f>
        <v>83.839877290836654</v>
      </c>
      <c r="P144" s="169">
        <f ca="1">IF(M144&gt;0,N144*100/M144,0)</f>
        <v>83.839877290836654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IFERROR(__xludf.DUMMYFUNCTION("IMPORTRANGE(""https://docs.google.com/spreadsheets/d/1Yj_ptqi66GCucihVvJfMjLAmec39IyEx_6qawtMGysU/edit?usp=sharing"",""สบก!BG51"")"),363500)</f>
        <v>363500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56210</v>
      </c>
      <c r="M220" s="152">
        <f t="shared" ca="1" si="72"/>
        <v>56210</v>
      </c>
      <c r="N220" s="152">
        <f t="shared" ca="1" si="72"/>
        <v>56210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56210</v>
      </c>
      <c r="M222" s="157">
        <f t="shared" ca="1" si="76"/>
        <v>56210</v>
      </c>
      <c r="N222" s="157">
        <f t="shared" ca="1" si="76"/>
        <v>56210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56210</v>
      </c>
      <c r="M224" s="627">
        <f ca="1">IFERROR(__xludf.DUMMYFUNCTION("IMPORTRANGE(""https://docs.google.com/spreadsheets/d/1Yj_ptqi66GCucihVvJfMjLAmec39IyEx_6qawtMGysU/edit?usp=sharing"",""สบก!BS51"")"),56210)</f>
        <v>56210</v>
      </c>
      <c r="N224" s="628">
        <f ca="1">IFERROR(__xludf.DUMMYFUNCTION("IMPORTRANGE(""https://docs.google.com/spreadsheets/d/1Yj_ptqi66GCucihVvJfMjLAmec39IyEx_6qawtMGysU/edit?usp=sharing"",""สบก!BT51"")"),56210)</f>
        <v>56210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IFERROR(__xludf.DUMMYFUNCTION("IMPORTRANGE(""https://docs.google.com/spreadsheets/d/1Yj_ptqi66GCucihVvJfMjLAmec39IyEx_6qawtMGysU/edit?usp=sharing"",""สบก!BP51"")"),56210)</f>
        <v>56210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IFERROR(__xludf.DUMMYFUNCTION("IMPORTRANGE(""https://docs.google.com/spreadsheets/d/1XL5vhW3sbDhbH9Cz0tuDiY8C3ctxq1tqvaCgkFb8cCA/edit?usp=sharing"",""สกลนคร!J228"")"),795)</f>
        <v>795</v>
      </c>
      <c r="K328" s="318">
        <f ca="1">IF(I328&gt;0,J328*100/I328,0)</f>
        <v>58.455882352941174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1613540</v>
      </c>
      <c r="M329" s="152">
        <f t="shared" ca="1" si="98"/>
        <v>1613540</v>
      </c>
      <c r="N329" s="152">
        <f t="shared" ca="1" si="98"/>
        <v>1503791.78</v>
      </c>
      <c r="O329" s="151">
        <f t="shared" ref="O329:O331" ca="1" si="99">IF(L329&gt;0,N329*100/L329,0)</f>
        <v>93.198295672868355</v>
      </c>
      <c r="P329" s="151">
        <f t="shared" ref="P329:P331" ca="1" si="100">IF(M329&gt;0,N329*100/M329,0)</f>
        <v>93.198295672868355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1613540</v>
      </c>
      <c r="M331" s="157">
        <f t="shared" ca="1" si="102"/>
        <v>1613540</v>
      </c>
      <c r="N331" s="157">
        <f t="shared" ca="1" si="102"/>
        <v>1503791.78</v>
      </c>
      <c r="O331" s="156">
        <f t="shared" ca="1" si="99"/>
        <v>93.198295672868355</v>
      </c>
      <c r="P331" s="156">
        <f t="shared" ca="1" si="100"/>
        <v>93.198295672868355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1613540</v>
      </c>
      <c r="M333" s="627">
        <f ca="1">IFERROR(__xludf.DUMMYFUNCTION("IMPORTRANGE(""https://docs.google.com/spreadsheets/d/1Yj_ptqi66GCucihVvJfMjLAmec39IyEx_6qawtMGysU/edit?usp=sharing"",""สบก!DL51"")"),1613540)</f>
        <v>1613540</v>
      </c>
      <c r="N333" s="628">
        <f ca="1">IFERROR(__xludf.DUMMYFUNCTION("IMPORTRANGE(""https://docs.google.com/spreadsheets/d/1Yj_ptqi66GCucihVvJfMjLAmec39IyEx_6qawtMGysU/edit?usp=sharing"",""สบก!DM51"")"),1503791.78)</f>
        <v>1503791.78</v>
      </c>
      <c r="O333" s="169">
        <f ca="1">IF(L333&gt;0,N333*100/L333,0)</f>
        <v>93.198295672868355</v>
      </c>
      <c r="P333" s="169">
        <f ca="1">IF(M333&gt;0,N333*100/M333,0)</f>
        <v>93.198295672868355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IFERROR(__xludf.DUMMYFUNCTION("IMPORTRANGE(""https://docs.google.com/spreadsheets/d/1Yj_ptqi66GCucihVvJfMjLAmec39IyEx_6qawtMGysU/edit?usp=sharing"",""สบก!DI51"")"),1307540)</f>
        <v>1307540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IFERROR(__xludf.DUMMYFUNCTION("IMPORTRANGE(""https://docs.google.com/spreadsheets/d/1XL5vhW3sbDhbH9Cz0tuDiY8C3ctxq1tqvaCgkFb8cCA/edit?usp=sharing"",""สกลนคร!J234"")"),1077)</f>
        <v>1077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IFERROR(__xludf.DUMMYFUNCTION("IMPORTRANGE(""https://docs.google.com/spreadsheets/d/1XL5vhW3sbDhbH9Cz0tuDiY8C3ctxq1tqvaCgkFb8cCA/edit?usp=sharing"",""สกลนคร!J235"")"),8297.66)</f>
        <v>8297.66</v>
      </c>
      <c r="K340" s="343">
        <f t="shared" ca="1" si="103"/>
        <v>98.547030878859857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IFERROR(__xludf.DUMMYFUNCTION("IMPORTRANGE(""https://docs.google.com/spreadsheets/d/1XL5vhW3sbDhbH9Cz0tuDiY8C3ctxq1tqvaCgkFb8cCA/edit?usp=sharing"",""สกลนคร!J236"")"),1596)</f>
        <v>1596</v>
      </c>
      <c r="K341" s="343">
        <f t="shared" ca="1" si="103"/>
        <v>117.35294117647059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IFERROR(__xludf.DUMMYFUNCTION("IMPORTRANGE(""https://docs.google.com/spreadsheets/d/1XL5vhW3sbDhbH9Cz0tuDiY8C3ctxq1tqvaCgkFb8cCA/edit?usp=sharing"",""สกลนคร!J237"")"),14477.68)</f>
        <v>14477.68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IFERROR(__xludf.DUMMYFUNCTION("IMPORTRANGE(""https://docs.google.com/spreadsheets/d/1XL5vhW3sbDhbH9Cz0tuDiY8C3ctxq1tqvaCgkFb8cCA/edit?usp=sharing"",""สกลนคร!J240"")"),795)</f>
        <v>795</v>
      </c>
      <c r="K345" s="343">
        <f t="shared" ca="1" si="103"/>
        <v>58.455882352941174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IFERROR(__xludf.DUMMYFUNCTION("IMPORTRANGE(""https://docs.google.com/spreadsheets/d/1XL5vhW3sbDhbH9Cz0tuDiY8C3ctxq1tqvaCgkFb8cCA/edit?usp=sharing"",""สกลนคร!J241"")"),7797.9)</f>
        <v>7797.9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IFERROR(__xludf.DUMMYFUNCTION("IMPORTRANGE(""https://docs.google.com/spreadsheets/d/1XL5vhW3sbDhbH9Cz0tuDiY8C3ctxq1tqvaCgkFb8cCA/edit?usp=sharing"",""สกลนคร!L242"")"),2288176)</f>
        <v>2288176</v>
      </c>
      <c r="M347" s="358"/>
      <c r="N347" s="358">
        <f ca="1">IFERROR(__xludf.DUMMYFUNCTION("IMPORTRANGE(""https://docs.google.com/spreadsheets/d/1XL5vhW3sbDhbH9Cz0tuDiY8C3ctxq1tqvaCgkFb8cCA/edit?usp=sharing"",""สกลนคร!M242"")"),2115206.87)</f>
        <v>2115206.87</v>
      </c>
      <c r="O347" s="358">
        <f ca="1">+IF(L347&gt;0,N347*100/L347,0)</f>
        <v>92.440741883491484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IFERROR(__xludf.DUMMYFUNCTION("IMPORTRANGE(""https://docs.google.com/spreadsheets/d/1XL5vhW3sbDhbH9Cz0tuDiY8C3ctxq1tqvaCgkFb8cCA/edit?usp=sharing"",""สกลนคร!L244"")"),396320)</f>
        <v>396320</v>
      </c>
      <c r="M349" s="373"/>
      <c r="N349" s="373">
        <f ca="1">IFERROR(__xludf.DUMMYFUNCTION("IMPORTRANGE(""https://docs.google.com/spreadsheets/d/1XL5vhW3sbDhbH9Cz0tuDiY8C3ctxq1tqvaCgkFb8cCA/edit?usp=sharing"",""สกลนคร!M244"")"),360786.81)</f>
        <v>360786.81</v>
      </c>
      <c r="O349" s="373">
        <f ca="1">+IF(L349&gt;0,N349*100/L349,0)</f>
        <v>91.034217299152203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IFERROR(__xludf.DUMMYFUNCTION("IMPORTRANGE(""https://docs.google.com/spreadsheets/d/1XL5vhW3sbDhbH9Cz0tuDiY8C3ctxq1tqvaCgkFb8cCA/edit?usp=sharing"",""สกลนคร!L247"")"),396320)</f>
        <v>396320</v>
      </c>
      <c r="M352" s="165"/>
      <c r="N352" s="164">
        <f ca="1">IFERROR(__xludf.DUMMYFUNCTION("IMPORTRANGE(""https://docs.google.com/spreadsheets/d/1XL5vhW3sbDhbH9Cz0tuDiY8C3ctxq1tqvaCgkFb8cCA/edit?usp=sharing"",""สกลนคร!M247"")"),360786.81)</f>
        <v>360786.81</v>
      </c>
      <c r="O352" s="165">
        <f t="shared" ca="1" si="105"/>
        <v>91.034217299152203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IFERROR(__xludf.DUMMYFUNCTION("IMPORTRANGE(""https://docs.google.com/spreadsheets/d/1XL5vhW3sbDhbH9Cz0tuDiY8C3ctxq1tqvaCgkFb8cCA/edit?usp=sharing"",""สกลนคร!L249"")"),396320)</f>
        <v>396320</v>
      </c>
      <c r="M354" s="169"/>
      <c r="N354" s="168">
        <f ca="1">IFERROR(__xludf.DUMMYFUNCTION("IMPORTRANGE(""https://docs.google.com/spreadsheets/d/1XL5vhW3sbDhbH9Cz0tuDiY8C3ctxq1tqvaCgkFb8cCA/edit?usp=sharing"",""สกลนคร!M249"")"),360786.81)</f>
        <v>360786.81</v>
      </c>
      <c r="O354" s="169">
        <f t="shared" ca="1" si="105"/>
        <v>91.034217299152203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IFERROR(__xludf.DUMMYFUNCTION("IMPORTRANGE(""https://docs.google.com/spreadsheets/d/1XL5vhW3sbDhbH9Cz0tuDiY8C3ctxq1tqvaCgkFb8cCA/edit?usp=sharing"",""สกลนคร!M251"")"),97866.81)</f>
        <v>97866.81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IFERROR(__xludf.DUMMYFUNCTION("IMPORTRANGE(""https://docs.google.com/spreadsheets/d/1XL5vhW3sbDhbH9Cz0tuDiY8C3ctxq1tqvaCgkFb8cCA/edit?usp=sharing"",""สกลนคร!M252"")"),134000)</f>
        <v>134000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IFERROR(__xludf.DUMMYFUNCTION("IMPORTRANGE(""https://docs.google.com/spreadsheets/d/1XL5vhW3sbDhbH9Cz0tuDiY8C3ctxq1tqvaCgkFb8cCA/edit?usp=sharing"",""สกลนคร!M253"")"),54580)</f>
        <v>54580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IFERROR(__xludf.DUMMYFUNCTION("IMPORTRANGE(""https://docs.google.com/spreadsheets/d/1XL5vhW3sbDhbH9Cz0tuDiY8C3ctxq1tqvaCgkFb8cCA/edit?usp=sharing"",""สกลนคร!M275"")"),403656.64)</f>
        <v>403656.64</v>
      </c>
      <c r="O380" s="373">
        <f ca="1">+IF(L380&gt;0,N380*100/L380,0)</f>
        <v>87.724744642934752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IFERROR(__xludf.DUMMYFUNCTION("IMPORTRANGE(""https://docs.google.com/spreadsheets/d/1XL5vhW3sbDhbH9Cz0tuDiY8C3ctxq1tqvaCgkFb8cCA/edit?usp=sharing"",""สกลนคร!M278"")"),403656.64)</f>
        <v>403656.64</v>
      </c>
      <c r="O383" s="165">
        <f t="shared" ca="1" si="109"/>
        <v>87.724744642934752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IFERROR(__xludf.DUMMYFUNCTION("IMPORTRANGE(""https://docs.google.com/spreadsheets/d/1XL5vhW3sbDhbH9Cz0tuDiY8C3ctxq1tqvaCgkFb8cCA/edit?usp=sharing"",""สกลนคร!M280"")"),403656.64)</f>
        <v>403656.64</v>
      </c>
      <c r="O385" s="169">
        <f t="shared" ca="1" si="109"/>
        <v>87.724744642934752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IFERROR(__xludf.DUMMYFUNCTION("IMPORTRANGE(""https://docs.google.com/spreadsheets/d/1XL5vhW3sbDhbH9Cz0tuDiY8C3ctxq1tqvaCgkFb8cCA/edit?usp=sharing"",""สกลนคร!M281"")"),80376.64)</f>
        <v>80376.639999999999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IFERROR(__xludf.DUMMYFUNCTION("IMPORTRANGE(""https://docs.google.com/spreadsheets/d/1XL5vhW3sbDhbH9Cz0tuDiY8C3ctxq1tqvaCgkFb8cCA/edit?usp=sharing"",""สกลนคร!M282"")"),302400)</f>
        <v>302400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IFERROR(__xludf.DUMMYFUNCTION("IMPORTRANGE(""https://docs.google.com/spreadsheets/d/1XL5vhW3sbDhbH9Cz0tuDiY8C3ctxq1tqvaCgkFb8cCA/edit?usp=sharing"",""สกลนคร!M284"")"),20880)</f>
        <v>20880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IFERROR(__xludf.DUMMYFUNCTION("IMPORTRANGE(""https://docs.google.com/spreadsheets/d/1XL5vhW3sbDhbH9Cz0tuDiY8C3ctxq1tqvaCgkFb8cCA/edit?usp=sharing"",""สกลนคร!M296"")"),208700)</f>
        <v>208700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IFERROR(__xludf.DUMMYFUNCTION("IMPORTRANGE(""https://docs.google.com/spreadsheets/d/1XL5vhW3sbDhbH9Cz0tuDiY8C3ctxq1tqvaCgkFb8cCA/edit?usp=sharing"",""สกลนคร!M299"")"),208700)</f>
        <v>208700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IFERROR(__xludf.DUMMYFUNCTION("IMPORTRANGE(""https://docs.google.com/spreadsheets/d/1XL5vhW3sbDhbH9Cz0tuDiY8C3ctxq1tqvaCgkFb8cCA/edit?usp=sharing"",""สกลนคร!M301"")"),208700)</f>
        <v>208700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IFERROR(__xludf.DUMMYFUNCTION("IMPORTRANGE(""https://docs.google.com/spreadsheets/d/1XL5vhW3sbDhbH9Cz0tuDiY8C3ctxq1tqvaCgkFb8cCA/edit?usp=sharing"",""สกลนคร!M305"")"),33040)</f>
        <v>33040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IFERROR(__xludf.DUMMYFUNCTION("IMPORTRANGE(""https://docs.google.com/spreadsheets/d/1XL5vhW3sbDhbH9Cz0tuDiY8C3ctxq1tqvaCgkFb8cCA/edit?usp=sharing"",""สกลนคร!M330"")"),121000)</f>
        <v>121000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IFERROR(__xludf.DUMMYFUNCTION("IMPORTRANGE(""https://docs.google.com/spreadsheets/d/1XL5vhW3sbDhbH9Cz0tuDiY8C3ctxq1tqvaCgkFb8cCA/edit?usp=sharing"",""สกลนคร!M332"")"),121000)</f>
        <v>121000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IFERROR(__xludf.DUMMYFUNCTION("IMPORTRANGE(""https://docs.google.com/spreadsheets/d/1XL5vhW3sbDhbH9Cz0tuDiY8C3ctxq1tqvaCgkFb8cCA/edit?usp=sharing"",""สกลนคร!M334"")"),121000)</f>
        <v>121000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IFERROR(__xludf.DUMMYFUNCTION("IMPORTRANGE(""https://docs.google.com/spreadsheets/d/1XL5vhW3sbDhbH9Cz0tuDiY8C3ctxq1tqvaCgkFb8cCA/edit?usp=sharing"",""สกลนคร!L350"")"),536268)</f>
        <v>536268</v>
      </c>
      <c r="M455" s="373"/>
      <c r="N455" s="373">
        <f ca="1">IFERROR(__xludf.DUMMYFUNCTION("IMPORTRANGE(""https://docs.google.com/spreadsheets/d/1XL5vhW3sbDhbH9Cz0tuDiY8C3ctxq1tqvaCgkFb8cCA/edit?usp=sharing"",""สกลนคร!M350"")"),514268)</f>
        <v>514268</v>
      </c>
      <c r="O455" s="373">
        <f t="shared" ref="O455:O459" ca="1" si="116">+IF(L455&gt;0,N455*100/L455,0)</f>
        <v>95.897573601259069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IFERROR(__xludf.DUMMYFUNCTION("IMPORTRANGE(""https://docs.google.com/spreadsheets/d/1XL5vhW3sbDhbH9Cz0tuDiY8C3ctxq1tqvaCgkFb8cCA/edit?usp=sharing"",""สกลนคร!L352"")"),536268)</f>
        <v>536268</v>
      </c>
      <c r="M457" s="165"/>
      <c r="N457" s="169">
        <f ca="1">IFERROR(__xludf.DUMMYFUNCTION("IMPORTRANGE(""https://docs.google.com/spreadsheets/d/1XL5vhW3sbDhbH9Cz0tuDiY8C3ctxq1tqvaCgkFb8cCA/edit?usp=sharing"",""สกลนคร!M352"")"),514268)</f>
        <v>514268</v>
      </c>
      <c r="O457" s="169">
        <f t="shared" ca="1" si="116"/>
        <v>95.897573601259069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IFERROR(__xludf.DUMMYFUNCTION("IMPORTRANGE(""https://docs.google.com/spreadsheets/d/1XL5vhW3sbDhbH9Cz0tuDiY8C3ctxq1tqvaCgkFb8cCA/edit?usp=sharing"",""สกลนคร!L354"")"),536268)</f>
        <v>536268</v>
      </c>
      <c r="M459" s="169"/>
      <c r="N459" s="169">
        <f ca="1">IFERROR(__xludf.DUMMYFUNCTION("IMPORTRANGE(""https://docs.google.com/spreadsheets/d/1XL5vhW3sbDhbH9Cz0tuDiY8C3ctxq1tqvaCgkFb8cCA/edit?usp=sharing"",""สกลนคร!M354"")"),514268)</f>
        <v>514268</v>
      </c>
      <c r="O459" s="169">
        <f t="shared" ca="1" si="116"/>
        <v>95.897573601259069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IFERROR(__xludf.DUMMYFUNCTION("IMPORTRANGE(""https://docs.google.com/spreadsheets/d/1XL5vhW3sbDhbH9Cz0tuDiY8C3ctxq1tqvaCgkFb8cCA/edit?usp=sharing"",""สกลนคร!M357"")"),110000)</f>
        <v>110000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IFERROR(__xludf.DUMMYFUNCTION("IMPORTRANGE(""https://docs.google.com/spreadsheets/d/1XL5vhW3sbDhbH9Cz0tuDiY8C3ctxq1tqvaCgkFb8cCA/edit?usp=sharing"",""สกลนคร!M358"")"),404268)</f>
        <v>404268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IFERROR(__xludf.DUMMYFUNCTION("IMPORTRANGE(""https://docs.google.com/spreadsheets/d/1XL5vhW3sbDhbH9Cz0tuDiY8C3ctxq1tqvaCgkFb8cCA/edit?usp=sharing"",""สกลนคร!J418"")"),84)</f>
        <v>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IFERROR(__xludf.DUMMYFUNCTION("IMPORTRANGE(""https://docs.google.com/spreadsheets/d/1XL5vhW3sbDhbH9Cz0tuDiY8C3ctxq1tqvaCgkFb8cCA/edit?usp=sharing"",""สกลนคร!J419"")"),5)</f>
        <v>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IFERROR(__xludf.DUMMYFUNCTION("IMPORTRANGE(""https://docs.google.com/spreadsheets/d/1XL5vhW3sbDhbH9Cz0tuDiY8C3ctxq1tqvaCgkFb8cCA/edit?usp=sharing"",""สกลนคร!I420"")"),84)</f>
        <v>84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IFERROR(__xludf.DUMMYFUNCTION("IMPORTRANGE(""https://docs.google.com/spreadsheets/d/1XL5vhW3sbDhbH9Cz0tuDiY8C3ctxq1tqvaCgkFb8cCA/edit?usp=sharing"",""สกลนคร!I421"")"),5)</f>
        <v>5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IFERROR(__xludf.DUMMYFUNCTION("IMPORTRANGE(""https://docs.google.com/spreadsheets/d/1XL5vhW3sbDhbH9Cz0tuDiY8C3ctxq1tqvaCgkFb8cCA/edit?usp=sharing"",""สกลนคร!L428"")"),52740)</f>
        <v>52740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64.457717102768299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IFERROR(__xludf.DUMMYFUNCTION("IMPORTRANGE(""https://docs.google.com/spreadsheets/d/1XL5vhW3sbDhbH9Cz0tuDiY8C3ctxq1tqvaCgkFb8cCA/edit?usp=sharing"",""สกลนคร!L430"")"),52740)</f>
        <v>52740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64.457717102768299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IFERROR(__xludf.DUMMYFUNCTION("IMPORTRANGE(""https://docs.google.com/spreadsheets/d/1XL5vhW3sbDhbH9Cz0tuDiY8C3ctxq1tqvaCgkFb8cCA/edit?usp=sharing"",""สกลนคร!L432"")"),52740)</f>
        <v>52740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64.457717102768299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IFERROR(__xludf.DUMMYFUNCTION("IMPORTRANGE(""https://docs.google.com/spreadsheets/d/1XL5vhW3sbDhbH9Cz0tuDiY8C3ctxq1tqvaCgkFb8cCA/edit?usp=sharing"",""สกลนคร!J459"")"),7461)</f>
        <v>7461</v>
      </c>
      <c r="K564" s="372">
        <f ca="1">IF(I564&gt;0,J564*100/I564,0)</f>
        <v>177.64285714285714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IFERROR(__xludf.DUMMYFUNCTION("IMPORTRANGE(""https://docs.google.com/spreadsheets/d/1XL5vhW3sbDhbH9Cz0tuDiY8C3ctxq1tqvaCgkFb8cCA/edit?usp=sharing"",""สกลนคร!M459"")"),164492.419999999)</f>
        <v>164492.41999999899</v>
      </c>
      <c r="O564" s="373">
        <f t="shared" ref="O564:O568" ca="1" si="122">+IF(L564&gt;0,N564*100/L564,0)</f>
        <v>98.38063397129126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IFERROR(__xludf.DUMMYFUNCTION("IMPORTRANGE(""https://docs.google.com/spreadsheets/d/1XL5vhW3sbDhbH9Cz0tuDiY8C3ctxq1tqvaCgkFb8cCA/edit?usp=sharing"",""สกลนคร!M461"")"),164492.419999999)</f>
        <v>164492.41999999899</v>
      </c>
      <c r="O566" s="169">
        <f t="shared" ca="1" si="122"/>
        <v>98.38063397129126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IFERROR(__xludf.DUMMYFUNCTION("IMPORTRANGE(""https://docs.google.com/spreadsheets/d/1XL5vhW3sbDhbH9Cz0tuDiY8C3ctxq1tqvaCgkFb8cCA/edit?usp=sharing"",""สกลนคร!M463"")"),164492.419999999)</f>
        <v>164492.41999999899</v>
      </c>
      <c r="O568" s="169">
        <f t="shared" ca="1" si="122"/>
        <v>98.38063397129126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IFERROR(__xludf.DUMMYFUNCTION("IMPORTRANGE(""https://docs.google.com/spreadsheets/d/1XL5vhW3sbDhbH9Cz0tuDiY8C3ctxq1tqvaCgkFb8cCA/edit?usp=sharing"",""สกลนคร!M467"")"),65492.42)</f>
        <v>65492.42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IFERROR(__xludf.DUMMYFUNCTION("IMPORTRANGE(""https://docs.google.com/spreadsheets/d/1XL5vhW3sbDhbH9Cz0tuDiY8C3ctxq1tqvaCgkFb8cCA/edit?usp=sharing"",""สกลนคร!J468"")"),7461)</f>
        <v>7461</v>
      </c>
      <c r="K573" s="202">
        <f ca="1">IF(I573&gt;0,J573*100/I573,0)</f>
        <v>177.64285714285714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IFERROR(__xludf.DUMMYFUNCTION("IMPORTRANGE(""https://docs.google.com/spreadsheets/d/1XL5vhW3sbDhbH9Cz0tuDiY8C3ctxq1tqvaCgkFb8cCA/edit?usp=sharing"",""สกลนคร!J472"")"),6021)</f>
        <v>6021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IFERROR(__xludf.DUMMYFUNCTION("IMPORTRANGE(""https://docs.google.com/spreadsheets/d/1XL5vhW3sbDhbH9Cz0tuDiY8C3ctxq1tqvaCgkFb8cCA/edit?usp=sharing"",""สกลนคร!J475"")"),23)</f>
        <v>23</v>
      </c>
      <c r="K580" s="372">
        <f ca="1">IF(I580&gt;0,J580*100/I580,0)</f>
        <v>21.296296296296298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IFERROR(__xludf.DUMMYFUNCTION("IMPORTRANGE(""https://docs.google.com/spreadsheets/d/1XL5vhW3sbDhbH9Cz0tuDiY8C3ctxq1tqvaCgkFb8cCA/edit?usp=sharing"",""สกลนคร!M475"")"),293808)</f>
        <v>293808</v>
      </c>
      <c r="O580" s="373">
        <f t="shared" ref="O580:O584" ca="1" si="124">+IF(L580&gt;0,N580*100/L580,0)</f>
        <v>88.922786373211309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IFERROR(__xludf.DUMMYFUNCTION("IMPORTRANGE(""https://docs.google.com/spreadsheets/d/1XL5vhW3sbDhbH9Cz0tuDiY8C3ctxq1tqvaCgkFb8cCA/edit?usp=sharing"",""สกลนคร!M477"")"),293808)</f>
        <v>293808</v>
      </c>
      <c r="O582" s="169">
        <f t="shared" ca="1" si="124"/>
        <v>88.922786373211309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IFERROR(__xludf.DUMMYFUNCTION("IMPORTRANGE(""https://docs.google.com/spreadsheets/d/1XL5vhW3sbDhbH9Cz0tuDiY8C3ctxq1tqvaCgkFb8cCA/edit?usp=sharing"",""สกลนคร!M479"")"),293808)</f>
        <v>293808</v>
      </c>
      <c r="O584" s="169">
        <f t="shared" ca="1" si="124"/>
        <v>88.922786373211309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IFERROR(__xludf.DUMMYFUNCTION("IMPORTRANGE(""https://docs.google.com/spreadsheets/d/1XL5vhW3sbDhbH9Cz0tuDiY8C3ctxq1tqvaCgkFb8cCA/edit?usp=sharing"",""สกลนคร!M482"")"),110000)</f>
        <v>110000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IFERROR(__xludf.DUMMYFUNCTION("IMPORTRANGE(""https://docs.google.com/spreadsheets/d/1XL5vhW3sbDhbH9Cz0tuDiY8C3ctxq1tqvaCgkFb8cCA/edit?usp=sharing"",""สกลนคร!M483"")"),183808)</f>
        <v>183808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IFERROR(__xludf.DUMMYFUNCTION("IMPORTRANGE(""https://docs.google.com/spreadsheets/d/1XL5vhW3sbDhbH9Cz0tuDiY8C3ctxq1tqvaCgkFb8cCA/edit?usp=sharing"",""สกลนคร!J484"")"),215)</f>
        <v>215</v>
      </c>
      <c r="K589" s="163">
        <f t="shared" ref="K589:K596" ca="1" si="125">IF(I589&gt;0,J589*100/I589,0)</f>
        <v>199.07407407407408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IFERROR(__xludf.DUMMYFUNCTION("IMPORTRANGE(""https://docs.google.com/spreadsheets/d/1XL5vhW3sbDhbH9Cz0tuDiY8C3ctxq1tqvaCgkFb8cCA/edit?usp=sharing"",""สกลนคร!J485"")"),101.96)</f>
        <v>101.96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IFERROR(__xludf.DUMMYFUNCTION("IMPORTRANGE(""https://docs.google.com/spreadsheets/d/1XL5vhW3sbDhbH9Cz0tuDiY8C3ctxq1tqvaCgkFb8cCA/edit?usp=sharing"",""สกลนคร!J486"")"),314)</f>
        <v>314</v>
      </c>
      <c r="K591" s="163">
        <f t="shared" ca="1" si="125"/>
        <v>290.74074074074076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IFERROR(__xludf.DUMMYFUNCTION("IMPORTRANGE(""https://docs.google.com/spreadsheets/d/1XL5vhW3sbDhbH9Cz0tuDiY8C3ctxq1tqvaCgkFb8cCA/edit?usp=sharing"",""สกลนคร!J487"")"),147.06)</f>
        <v>147.06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IFERROR(__xludf.DUMMYFUNCTION("IMPORTRANGE(""https://docs.google.com/spreadsheets/d/1XL5vhW3sbDhbH9Cz0tuDiY8C3ctxq1tqvaCgkFb8cCA/edit?usp=sharing"",""สกลนคร!J488"")"),257)</f>
        <v>257</v>
      </c>
      <c r="K593" s="163">
        <f t="shared" ca="1" si="125"/>
        <v>237.96296296296296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IFERROR(__xludf.DUMMYFUNCTION("IMPORTRANGE(""https://docs.google.com/spreadsheets/d/1XL5vhW3sbDhbH9Cz0tuDiY8C3ctxq1tqvaCgkFb8cCA/edit?usp=sharing"",""สกลนคร!J489"")"),123.91)</f>
        <v>123.91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IFERROR(__xludf.DUMMYFUNCTION("IMPORTRANGE(""https://docs.google.com/spreadsheets/d/1XL5vhW3sbDhbH9Cz0tuDiY8C3ctxq1tqvaCgkFb8cCA/edit?usp=sharing"",""สกลนคร!J490"")"),23)</f>
        <v>23</v>
      </c>
      <c r="K595" s="163">
        <f t="shared" ca="1" si="125"/>
        <v>21.296296296296298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IFERROR(__xludf.DUMMYFUNCTION("IMPORTRANGE(""https://docs.google.com/spreadsheets/d/1XL5vhW3sbDhbH9Cz0tuDiY8C3ctxq1tqvaCgkFb8cCA/edit?usp=sharing"",""สกลนคร!J491"")"),12.23)</f>
        <v>12.23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IFERROR(__xludf.DUMMYFUNCTION("IMPORTRANGE(""https://docs.google.com/spreadsheets/d/1XL5vhW3sbDhbH9Cz0tuDiY8C3ctxq1tqvaCgkFb8cCA/edit?usp=sharing"",""สกลนคร!L492"")"),15400)</f>
        <v>15400</v>
      </c>
      <c r="M597" s="412"/>
      <c r="N597" s="412">
        <f ca="1">IFERROR(__xludf.DUMMYFUNCTION("IMPORTRANGE(""https://docs.google.com/spreadsheets/d/1XL5vhW3sbDhbH9Cz0tuDiY8C3ctxq1tqvaCgkFb8cCA/edit?usp=sharing"",""สกลนคร!M492"")"),14500)</f>
        <v>14500</v>
      </c>
      <c r="O597" s="412">
        <f t="shared" ref="O597:O601" ca="1" si="126">+IF(L597&gt;0,N597*100/L597,0)</f>
        <v>94.15584415584415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IFERROR(__xludf.DUMMYFUNCTION("IMPORTRANGE(""https://docs.google.com/spreadsheets/d/1XL5vhW3sbDhbH9Cz0tuDiY8C3ctxq1tqvaCgkFb8cCA/edit?usp=sharing"",""สกลนคร!L494"")"),15400)</f>
        <v>15400</v>
      </c>
      <c r="M599" s="165"/>
      <c r="N599" s="169">
        <f ca="1">IFERROR(__xludf.DUMMYFUNCTION("IMPORTRANGE(""https://docs.google.com/spreadsheets/d/1XL5vhW3sbDhbH9Cz0tuDiY8C3ctxq1tqvaCgkFb8cCA/edit?usp=sharing"",""สกลนคร!M494"")"),14500)</f>
        <v>14500</v>
      </c>
      <c r="O599" s="169">
        <f t="shared" ca="1" si="126"/>
        <v>94.15584415584415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IFERROR(__xludf.DUMMYFUNCTION("IMPORTRANGE(""https://docs.google.com/spreadsheets/d/1XL5vhW3sbDhbH9Cz0tuDiY8C3ctxq1tqvaCgkFb8cCA/edit?usp=sharing"",""สกลนคร!L496"")"),15400)</f>
        <v>15400</v>
      </c>
      <c r="M601" s="169"/>
      <c r="N601" s="169">
        <f ca="1">IFERROR(__xludf.DUMMYFUNCTION("IMPORTRANGE(""https://docs.google.com/spreadsheets/d/1XL5vhW3sbDhbH9Cz0tuDiY8C3ctxq1tqvaCgkFb8cCA/edit?usp=sharing"",""สกลนคร!M496"")"),14500)</f>
        <v>14500</v>
      </c>
      <c r="O601" s="169">
        <f t="shared" ca="1" si="126"/>
        <v>94.15584415584415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IFERROR(__xludf.DUMMYFUNCTION("IMPORTRANGE(""https://docs.google.com/spreadsheets/d/1XL5vhW3sbDhbH9Cz0tuDiY8C3ctxq1tqvaCgkFb8cCA/edit?usp=sharing"",""สกลนคร!M500"")"),14500)</f>
        <v>14500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IFERROR(__xludf.DUMMYFUNCTION("IMPORTRANGE(""https://docs.google.com/spreadsheets/d/1XL5vhW3sbDhbH9Cz0tuDiY8C3ctxq1tqvaCgkFb8cCA/edit?usp=sharing"",""สกลนคร!J523"")"),7807352.98)</f>
        <v>7807352.9800000004</v>
      </c>
      <c r="K628" s="343">
        <f t="shared" ref="K628:K635" ca="1" si="129">IF(I628&gt;0,J628*100/I628,0)</f>
        <v>86.583745058577051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IFERROR(__xludf.DUMMYFUNCTION("IMPORTRANGE(""https://docs.google.com/spreadsheets/d/1XL5vhW3sbDhbH9Cz0tuDiY8C3ctxq1tqvaCgkFb8cCA/edit?usp=sharing"",""สกลนคร!J524"")"),655)</f>
        <v>655</v>
      </c>
      <c r="K629" s="343">
        <f t="shared" ca="1" si="129"/>
        <v>86.525759577278734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IFERROR(__xludf.DUMMYFUNCTION("IMPORTRANGE(""https://docs.google.com/spreadsheets/d/1XL5vhW3sbDhbH9Cz0tuDiY8C3ctxq1tqvaCgkFb8cCA/edit?usp=sharing"",""สกลนคร!J525"")"),1548986.65)</f>
        <v>1548986.65</v>
      </c>
      <c r="K630" s="343">
        <f t="shared" ca="1" si="129"/>
        <v>46.99586749548714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IFERROR(__xludf.DUMMYFUNCTION("IMPORTRANGE(""https://docs.google.com/spreadsheets/d/1XL5vhW3sbDhbH9Cz0tuDiY8C3ctxq1tqvaCgkFb8cCA/edit?usp=sharing"",""สกลนคร!J526"")"),125)</f>
        <v>125</v>
      </c>
      <c r="K631" s="343">
        <f t="shared" ca="1" si="129"/>
        <v>78.125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IFERROR(__xludf.DUMMYFUNCTION("IMPORTRANGE(""https://docs.google.com/spreadsheets/d/1XL5vhW3sbDhbH9Cz0tuDiY8C3ctxq1tqvaCgkFb8cCA/edit?usp=sharing"",""สกลนคร!J530"")"),243)</f>
        <v>243</v>
      </c>
      <c r="K635" s="487">
        <f t="shared" ca="1" si="129"/>
        <v>121.5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7647257</v>
      </c>
      <c r="M8" s="23">
        <f t="shared" ca="1" si="0"/>
        <v>4725936</v>
      </c>
      <c r="N8" s="23">
        <f t="shared" ca="1" si="0"/>
        <v>6727762.9299999997</v>
      </c>
      <c r="O8" s="22">
        <f t="shared" ref="O8:O16" ca="1" si="1">IF(L8&gt;0,N8*100/L8,0)</f>
        <v>87.97615837940323</v>
      </c>
      <c r="P8" s="22">
        <f t="shared" ref="P8:P16" ca="1" si="2">IF(M8&gt;0,N8*100/M8,0)</f>
        <v>142.35831653242872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7647257</v>
      </c>
      <c r="M10" s="30">
        <f t="shared" ca="1" si="4"/>
        <v>4725936</v>
      </c>
      <c r="N10" s="30">
        <f t="shared" ca="1" si="4"/>
        <v>6727762.9299999997</v>
      </c>
      <c r="O10" s="29">
        <f t="shared" ca="1" si="1"/>
        <v>87.97615837940323</v>
      </c>
      <c r="P10" s="29">
        <f t="shared" ca="1" si="2"/>
        <v>142.35831653242872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6509967</v>
      </c>
      <c r="M12" s="38">
        <f t="shared" ca="1" si="6"/>
        <v>3588646</v>
      </c>
      <c r="N12" s="38">
        <f t="shared" ca="1" si="6"/>
        <v>5694816.9299999997</v>
      </c>
      <c r="O12" s="38">
        <f t="shared" ca="1" si="1"/>
        <v>87.478430074991167</v>
      </c>
      <c r="P12" s="38">
        <f t="shared" ca="1" si="2"/>
        <v>158.68984931921398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2023076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4486891</v>
      </c>
      <c r="M14" s="38">
        <f t="shared" si="8"/>
        <v>0</v>
      </c>
      <c r="N14" s="38">
        <f t="shared" ca="1" si="8"/>
        <v>2277255.5</v>
      </c>
      <c r="O14" s="38">
        <f t="shared" ca="1" si="1"/>
        <v>50.753528445420223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1137290</v>
      </c>
      <c r="M16" s="38">
        <f t="shared" ca="1" si="10"/>
        <v>1137290</v>
      </c>
      <c r="N16" s="38">
        <f t="shared" ca="1" si="10"/>
        <v>1032946</v>
      </c>
      <c r="O16" s="49">
        <f t="shared" ca="1" si="1"/>
        <v>90.825207291016369</v>
      </c>
      <c r="P16" s="49">
        <f t="shared" ca="1" si="2"/>
        <v>90.825207291016369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4725936</v>
      </c>
      <c r="M18" s="23">
        <f t="shared" ca="1" si="11"/>
        <v>4725936</v>
      </c>
      <c r="N18" s="23">
        <f t="shared" ca="1" si="11"/>
        <v>4450507.43</v>
      </c>
      <c r="O18" s="22">
        <f t="shared" ref="O18:O20" ca="1" si="12">IF(L18&gt;0,N18*100/L18,0)</f>
        <v>94.171978418666697</v>
      </c>
      <c r="P18" s="22">
        <f t="shared" ref="P18:P26" ca="1" si="13">IF(M18&gt;0,N18*100/M18,0)</f>
        <v>94.171978418666697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4725936</v>
      </c>
      <c r="M20" s="30">
        <f t="shared" ca="1" si="15"/>
        <v>4725936</v>
      </c>
      <c r="N20" s="30">
        <f t="shared" ca="1" si="15"/>
        <v>4450507.43</v>
      </c>
      <c r="O20" s="29">
        <f t="shared" ca="1" si="12"/>
        <v>94.171978418666697</v>
      </c>
      <c r="P20" s="29">
        <f t="shared" ca="1" si="13"/>
        <v>94.171978418666697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3588646</v>
      </c>
      <c r="M22" s="41">
        <f t="shared" ca="1" si="18"/>
        <v>3588646</v>
      </c>
      <c r="N22" s="38">
        <f t="shared" ca="1" si="18"/>
        <v>3417561.4299999997</v>
      </c>
      <c r="O22" s="38">
        <f t="shared" ca="1" si="17"/>
        <v>95.23261503085007</v>
      </c>
      <c r="P22" s="38">
        <f t="shared" ca="1" si="13"/>
        <v>95.23261503085007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2023076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1565570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1137290</v>
      </c>
      <c r="M26" s="49">
        <f t="shared" ca="1" si="22"/>
        <v>1137290</v>
      </c>
      <c r="N26" s="49">
        <f t="shared" ca="1" si="22"/>
        <v>1032946</v>
      </c>
      <c r="O26" s="49">
        <f t="shared" ca="1" si="17"/>
        <v>90.825207291016369</v>
      </c>
      <c r="P26" s="49">
        <f t="shared" ca="1" si="13"/>
        <v>90.825207291016369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2921321</v>
      </c>
      <c r="M28" s="23">
        <f t="shared" si="23"/>
        <v>0</v>
      </c>
      <c r="N28" s="23">
        <f t="shared" ca="1" si="23"/>
        <v>2277255.5</v>
      </c>
      <c r="O28" s="22">
        <f t="shared" ref="O28:O30" ca="1" si="24">IF(L28&gt;0,N28*100/L28,0)</f>
        <v>77.952936359954961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2921321</v>
      </c>
      <c r="M30" s="30">
        <f t="shared" si="27"/>
        <v>0</v>
      </c>
      <c r="N30" s="30">
        <f t="shared" ca="1" si="27"/>
        <v>2277255.5</v>
      </c>
      <c r="O30" s="29">
        <f t="shared" ca="1" si="24"/>
        <v>77.952936359954961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2921321</v>
      </c>
      <c r="M32" s="38">
        <f t="shared" si="30"/>
        <v>0</v>
      </c>
      <c r="N32" s="38">
        <f t="shared" ca="1" si="30"/>
        <v>2277255.5</v>
      </c>
      <c r="O32" s="38">
        <f t="shared" ca="1" si="29"/>
        <v>77.952936359954961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2921321</v>
      </c>
      <c r="M34" s="38">
        <f t="shared" si="32"/>
        <v>0</v>
      </c>
      <c r="N34" s="38">
        <f t="shared" ca="1" si="32"/>
        <v>2277255.5</v>
      </c>
      <c r="O34" s="38">
        <f t="shared" ca="1" si="29"/>
        <v>77.952936359954961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4725936</v>
      </c>
      <c r="M37" s="54">
        <f t="shared" ca="1" si="33"/>
        <v>4725936</v>
      </c>
      <c r="N37" s="54">
        <f t="shared" ca="1" si="33"/>
        <v>4450507.43</v>
      </c>
      <c r="O37" s="55">
        <f t="shared" ca="1" si="29"/>
        <v>94.171978418666697</v>
      </c>
      <c r="P37" s="55">
        <f t="shared" ca="1" si="25"/>
        <v>94.171978418666697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1884100</v>
      </c>
      <c r="M41" s="78">
        <f t="shared" ca="1" si="34"/>
        <v>1884100</v>
      </c>
      <c r="N41" s="78">
        <f t="shared" ca="1" si="34"/>
        <v>1741144.52</v>
      </c>
      <c r="O41" s="77">
        <f t="shared" ref="O41:O43" ca="1" si="35">IF(L41&gt;0,N41*100/L41,0)</f>
        <v>92.412532243511492</v>
      </c>
      <c r="P41" s="77">
        <f t="shared" ref="P41:P43" ca="1" si="36">IF(M41&gt;0,N41*100/M41,0)</f>
        <v>92.412532243511492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1884100</v>
      </c>
      <c r="M43" s="78">
        <f t="shared" ca="1" si="38"/>
        <v>1884100</v>
      </c>
      <c r="N43" s="78">
        <f t="shared" ca="1" si="38"/>
        <v>1741144.52</v>
      </c>
      <c r="O43" s="77">
        <f t="shared" ca="1" si="35"/>
        <v>92.412532243511492</v>
      </c>
      <c r="P43" s="77">
        <f t="shared" ca="1" si="36"/>
        <v>92.412532243511492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784100</v>
      </c>
      <c r="M45" s="623">
        <f ca="1">IFERROR(__xludf.DUMMYFUNCTION("IMPORTRANGE(""https://docs.google.com/spreadsheets/d/1Yj_ptqi66GCucihVvJfMjLAmec39IyEx_6qawtMGysU/edit?usp=sharing"",""สบก!Q52"")"),784100)</f>
        <v>784100</v>
      </c>
      <c r="N45" s="623">
        <f ca="1">IFERROR(__xludf.DUMMYFUNCTION("IMPORTRANGE(""https://docs.google.com/spreadsheets/d/1Yj_ptqi66GCucihVvJfMjLAmec39IyEx_6qawtMGysU/edit?usp=sharing"",""สบก!R52"")"),745488.52)</f>
        <v>745488.52</v>
      </c>
      <c r="O45" s="624">
        <f ca="1">IF(L45&gt;0,N45*100/L45,0)</f>
        <v>95.075694426731289</v>
      </c>
      <c r="P45" s="624">
        <f ca="1">IF(M45&gt;0,N45*100/M45,0)</f>
        <v>95.075694426731289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IFERROR(__xludf.DUMMYFUNCTION("IMPORTRANGE(""https://docs.google.com/spreadsheets/d/1Yj_ptqi66GCucihVvJfMjLAmec39IyEx_6qawtMGysU/edit?usp=sharing"",""สบก!M52"")"),784100)</f>
        <v>784100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90.514181818181825</v>
      </c>
      <c r="P49" s="626">
        <f ca="1">IF(M49&gt;0,N49*100/M49,0)</f>
        <v>90.514181818181825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479476</v>
      </c>
      <c r="M53" s="121">
        <f t="shared" ca="1" si="39"/>
        <v>479476</v>
      </c>
      <c r="N53" s="121">
        <f t="shared" ca="1" si="39"/>
        <v>437976</v>
      </c>
      <c r="O53" s="120">
        <f t="shared" ref="O53:O55" ca="1" si="40">IF(L53&gt;0,N53*100/L53,0)</f>
        <v>91.344717983798986</v>
      </c>
      <c r="P53" s="120">
        <f t="shared" ref="P53:P55" ca="1" si="41">IF(M53&gt;0,N53*100/M53,0)</f>
        <v>91.344717983798986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479476</v>
      </c>
      <c r="M55" s="121">
        <f t="shared" ca="1" si="43"/>
        <v>479476</v>
      </c>
      <c r="N55" s="121">
        <f t="shared" ca="1" si="43"/>
        <v>437976</v>
      </c>
      <c r="O55" s="120">
        <f t="shared" ca="1" si="40"/>
        <v>91.344717983798986</v>
      </c>
      <c r="P55" s="120">
        <f t="shared" ca="1" si="41"/>
        <v>91.344717983798986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479476</v>
      </c>
      <c r="M57" s="623">
        <f ca="1">IFERROR(__xludf.DUMMYFUNCTION("IMPORTRANGE(""https://docs.google.com/spreadsheets/d/1Yj_ptqi66GCucihVvJfMjLAmec39IyEx_6qawtMGysU/edit?usp=sharing"",""สบก!Z52"")"),479476)</f>
        <v>479476</v>
      </c>
      <c r="N57" s="623">
        <f ca="1">IFERROR(__xludf.DUMMYFUNCTION("IMPORTRANGE(""https://docs.google.com/spreadsheets/d/1Yj_ptqi66GCucihVvJfMjLAmec39IyEx_6qawtMGysU/edit?usp=sharing"",""สบก!AA52"")"),437976)</f>
        <v>437976</v>
      </c>
      <c r="O57" s="624">
        <f ca="1">IF(L57&gt;0,N57*100/L57,0)</f>
        <v>91.344717983798986</v>
      </c>
      <c r="P57" s="624">
        <f ca="1">IF(M57&gt;0,N57*100/M57,0)</f>
        <v>91.344717983798986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IFERROR(__xludf.DUMMYFUNCTION("IMPORTRANGE(""https://docs.google.com/spreadsheets/d/1Yj_ptqi66GCucihVvJfMjLAmec39IyEx_6qawtMGysU/edit?usp=sharing"",""สบก!V52"")"),479476)</f>
        <v>479476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125900</v>
      </c>
      <c r="M140" s="152">
        <f t="shared" ca="1" si="64"/>
        <v>125900</v>
      </c>
      <c r="N140" s="152">
        <f t="shared" ca="1" si="64"/>
        <v>116805</v>
      </c>
      <c r="O140" s="151">
        <f t="shared" ref="O140:O142" ca="1" si="65">IF(L140&gt;0,N140*100/L140,0)</f>
        <v>92.776012708498811</v>
      </c>
      <c r="P140" s="151">
        <f t="shared" ref="P140:P142" ca="1" si="66">IF(M140&gt;0,N140*100/M140,0)</f>
        <v>92.776012708498811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125900</v>
      </c>
      <c r="M142" s="157">
        <f t="shared" ca="1" si="68"/>
        <v>125900</v>
      </c>
      <c r="N142" s="157">
        <f t="shared" ca="1" si="68"/>
        <v>116805</v>
      </c>
      <c r="O142" s="156">
        <f t="shared" ca="1" si="65"/>
        <v>92.776012708498811</v>
      </c>
      <c r="P142" s="156">
        <f t="shared" ca="1" si="66"/>
        <v>92.776012708498811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125900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IFERROR(__xludf.DUMMYFUNCTION("IMPORTRANGE(""https://docs.google.com/spreadsheets/d/1Yj_ptqi66GCucihVvJfMjLAmec39IyEx_6qawtMGysU/edit?usp=sharing"",""สบก!BK52"")"),116805)</f>
        <v>116805</v>
      </c>
      <c r="O144" s="169">
        <f ca="1">IF(L144&gt;0,N144*100/L144,0)</f>
        <v>92.776012708498811</v>
      </c>
      <c r="P144" s="169">
        <f ca="1">IF(M144&gt;0,N144*100/M144,0)</f>
        <v>92.776012708498811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IFERROR(__xludf.DUMMYFUNCTION("IMPORTRANGE(""https://docs.google.com/spreadsheets/d/1Yj_ptqi66GCucihVvJfMjLAmec39IyEx_6qawtMGysU/edit?usp=sharing"",""สบก!BG52"")"),125900)</f>
        <v>125900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IFERROR(__xludf.DUMMYFUNCTION("IMPORTRANGE(""https://docs.google.com/spreadsheets/d/1XL5vhW3sbDhbH9Cz0tuDiY8C3ctxq1tqvaCgkFb8cCA/edit?usp=sharing"",""สุรินทร์!J84"")"),163)</f>
        <v>163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IFERROR(__xludf.DUMMYFUNCTION("IMPORTRANGE(""https://docs.google.com/spreadsheets/d/1XL5vhW3sbDhbH9Cz0tuDiY8C3ctxq1tqvaCgkFb8cCA/edit?usp=sharing"",""สุรินทร์!J85"")"),163)</f>
        <v>163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IFERROR(__xludf.DUMMYFUNCTION("IMPORTRANGE(""https://docs.google.com/spreadsheets/d/1XL5vhW3sbDhbH9Cz0tuDiY8C3ctxq1tqvaCgkFb8cCA/edit?usp=sharing"",""สุรินทร์!J110"")"),4)</f>
        <v>4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40210</v>
      </c>
      <c r="M220" s="152">
        <f t="shared" ca="1" si="72"/>
        <v>40210</v>
      </c>
      <c r="N220" s="152">
        <f t="shared" ca="1" si="72"/>
        <v>32447.45</v>
      </c>
      <c r="O220" s="151">
        <f t="shared" ref="O220:O222" ca="1" si="73">IF(L220&gt;0,N220*100/L220,0)</f>
        <v>80.694976374036315</v>
      </c>
      <c r="P220" s="151">
        <f t="shared" ref="P220:P222" ca="1" si="74">IF(M220&gt;0,N220*100/M220,0)</f>
        <v>80.694976374036315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40210</v>
      </c>
      <c r="M222" s="157">
        <f t="shared" ca="1" si="76"/>
        <v>40210</v>
      </c>
      <c r="N222" s="157">
        <f t="shared" ca="1" si="76"/>
        <v>32447.45</v>
      </c>
      <c r="O222" s="156">
        <f t="shared" ca="1" si="73"/>
        <v>80.694976374036315</v>
      </c>
      <c r="P222" s="156">
        <f t="shared" ca="1" si="74"/>
        <v>80.694976374036315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40210</v>
      </c>
      <c r="M224" s="627">
        <f ca="1">IFERROR(__xludf.DUMMYFUNCTION("IMPORTRANGE(""https://docs.google.com/spreadsheets/d/1Yj_ptqi66GCucihVvJfMjLAmec39IyEx_6qawtMGysU/edit?usp=sharing"",""สบก!BS52"")"),40210)</f>
        <v>40210</v>
      </c>
      <c r="N224" s="628">
        <f ca="1">IFERROR(__xludf.DUMMYFUNCTION("IMPORTRANGE(""https://docs.google.com/spreadsheets/d/1Yj_ptqi66GCucihVvJfMjLAmec39IyEx_6qawtMGysU/edit?usp=sharing"",""สบก!BT52"")"),32447.45)</f>
        <v>32447.45</v>
      </c>
      <c r="O224" s="169">
        <f ca="1">IF(L224&gt;0,N224*100/L224,0)</f>
        <v>80.694976374036315</v>
      </c>
      <c r="P224" s="169">
        <f ca="1">IF(M224&gt;0,N224*100/M224,0)</f>
        <v>80.694976374036315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IFERROR(__xludf.DUMMYFUNCTION("IMPORTRANGE(""https://docs.google.com/spreadsheets/d/1Yj_ptqi66GCucihVvJfMjLAmec39IyEx_6qawtMGysU/edit?usp=sharing"",""สบก!BP52"")"),40210)</f>
        <v>40210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IFERROR(__xludf.DUMMYFUNCTION("IMPORTRANGE(""https://docs.google.com/spreadsheets/d/1XL5vhW3sbDhbH9Cz0tuDiY8C3ctxq1tqvaCgkFb8cCA/edit?usp=sharing"",""สุรินทร์!J228"")"),1370)</f>
        <v>1370</v>
      </c>
      <c r="K328" s="318">
        <f ca="1">IF(I328&gt;0,J328*100/I328,0)</f>
        <v>107.8740157480315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2141050</v>
      </c>
      <c r="M329" s="152">
        <f t="shared" ca="1" si="98"/>
        <v>2141050</v>
      </c>
      <c r="N329" s="152">
        <f t="shared" ca="1" si="98"/>
        <v>2066934.46</v>
      </c>
      <c r="O329" s="151">
        <f t="shared" ref="O329:O331" ca="1" si="99">IF(L329&gt;0,N329*100/L329,0)</f>
        <v>96.538355479787953</v>
      </c>
      <c r="P329" s="151">
        <f t="shared" ref="P329:P331" ca="1" si="100">IF(M329&gt;0,N329*100/M329,0)</f>
        <v>96.538355479787953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2141050</v>
      </c>
      <c r="M331" s="157">
        <f t="shared" ca="1" si="102"/>
        <v>2141050</v>
      </c>
      <c r="N331" s="157">
        <f t="shared" ca="1" si="102"/>
        <v>2066934.46</v>
      </c>
      <c r="O331" s="156">
        <f t="shared" ca="1" si="99"/>
        <v>96.538355479787953</v>
      </c>
      <c r="P331" s="156">
        <f t="shared" ca="1" si="100"/>
        <v>96.538355479787953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2103760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IFERROR(__xludf.DUMMYFUNCTION("IMPORTRANGE(""https://docs.google.com/spreadsheets/d/1Yj_ptqi66GCucihVvJfMjLAmec39IyEx_6qawtMGysU/edit?usp=sharing"",""สบก!DM52"")"),2029644.46)</f>
        <v>2029644.46</v>
      </c>
      <c r="O333" s="169">
        <f ca="1">IF(L333&gt;0,N333*100/L333,0)</f>
        <v>96.476996425447766</v>
      </c>
      <c r="P333" s="169">
        <f ca="1">IF(M333&gt;0,N333*100/M333,0)</f>
        <v>96.476996425447766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IFERROR(__xludf.DUMMYFUNCTION("IMPORTRANGE(""https://docs.google.com/spreadsheets/d/1Yj_ptqi66GCucihVvJfMjLAmec39IyEx_6qawtMGysU/edit?usp=sharing"",""สบก!DI52"")"),1344260)</f>
        <v>1344260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IFERROR(__xludf.DUMMYFUNCTION("IMPORTRANGE(""https://docs.google.com/spreadsheets/d/1XL5vhW3sbDhbH9Cz0tuDiY8C3ctxq1tqvaCgkFb8cCA/edit?usp=sharing"",""สุรินทร์!J234"")"),1058)</f>
        <v>1058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IFERROR(__xludf.DUMMYFUNCTION("IMPORTRANGE(""https://docs.google.com/spreadsheets/d/1XL5vhW3sbDhbH9Cz0tuDiY8C3ctxq1tqvaCgkFb8cCA/edit?usp=sharing"",""สุรินทร์!J235"")"),7081.17)</f>
        <v>7081.17</v>
      </c>
      <c r="K340" s="343">
        <f t="shared" ca="1" si="103"/>
        <v>104.13485294117648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IFERROR(__xludf.DUMMYFUNCTION("IMPORTRANGE(""https://docs.google.com/spreadsheets/d/1XL5vhW3sbDhbH9Cz0tuDiY8C3ctxq1tqvaCgkFb8cCA/edit?usp=sharing"",""สุรินทร์!J236"")"),1506)</f>
        <v>1506</v>
      </c>
      <c r="K341" s="343">
        <f t="shared" ca="1" si="103"/>
        <v>118.58267716535433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IFERROR(__xludf.DUMMYFUNCTION("IMPORTRANGE(""https://docs.google.com/spreadsheets/d/1XL5vhW3sbDhbH9Cz0tuDiY8C3ctxq1tqvaCgkFb8cCA/edit?usp=sharing"",""สุรินทร์!J237"")"),12100.98)</f>
        <v>12100.98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IFERROR(__xludf.DUMMYFUNCTION("IMPORTRANGE(""https://docs.google.com/spreadsheets/d/1XL5vhW3sbDhbH9Cz0tuDiY8C3ctxq1tqvaCgkFb8cCA/edit?usp=sharing"",""สุรินทร์!J238"")"),165)</f>
        <v>165</v>
      </c>
      <c r="K343" s="343">
        <f t="shared" ca="1" si="103"/>
        <v>12.992125984251969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IFERROR(__xludf.DUMMYFUNCTION("IMPORTRANGE(""https://docs.google.com/spreadsheets/d/1XL5vhW3sbDhbH9Cz0tuDiY8C3ctxq1tqvaCgkFb8cCA/edit?usp=sharing"",""สุรินทร์!J239"")"),1109)</f>
        <v>1109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IFERROR(__xludf.DUMMYFUNCTION("IMPORTRANGE(""https://docs.google.com/spreadsheets/d/1XL5vhW3sbDhbH9Cz0tuDiY8C3ctxq1tqvaCgkFb8cCA/edit?usp=sharing"",""สุรินทร์!J240"")"),1370)</f>
        <v>1370</v>
      </c>
      <c r="K345" s="343">
        <f t="shared" ca="1" si="103"/>
        <v>107.8740157480315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IFERROR(__xludf.DUMMYFUNCTION("IMPORTRANGE(""https://docs.google.com/spreadsheets/d/1XL5vhW3sbDhbH9Cz0tuDiY8C3ctxq1tqvaCgkFb8cCA/edit?usp=sharing"",""สุรินทร์!J241"")"),10552.3)</f>
        <v>10552.3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IFERROR(__xludf.DUMMYFUNCTION("IMPORTRANGE(""https://docs.google.com/spreadsheets/d/1XL5vhW3sbDhbH9Cz0tuDiY8C3ctxq1tqvaCgkFb8cCA/edit?usp=sharing"",""สุรินทร์!L242"")"),2921321)</f>
        <v>2921321</v>
      </c>
      <c r="M347" s="358"/>
      <c r="N347" s="358">
        <f ca="1">IFERROR(__xludf.DUMMYFUNCTION("IMPORTRANGE(""https://docs.google.com/spreadsheets/d/1XL5vhW3sbDhbH9Cz0tuDiY8C3ctxq1tqvaCgkFb8cCA/edit?usp=sharing"",""สุรินทร์!M242"")"),2277255.5)</f>
        <v>2277255.5</v>
      </c>
      <c r="O347" s="358">
        <f ca="1">+IF(L347&gt;0,N347*100/L347,0)</f>
        <v>77.952936359954961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IFERROR(__xludf.DUMMYFUNCTION("IMPORTRANGE(""https://docs.google.com/spreadsheets/d/1XL5vhW3sbDhbH9Cz0tuDiY8C3ctxq1tqvaCgkFb8cCA/edit?usp=sharing"",""สุรินทร์!L244"")"),217650)</f>
        <v>217650</v>
      </c>
      <c r="M349" s="373"/>
      <c r="N349" s="373">
        <f ca="1">IFERROR(__xludf.DUMMYFUNCTION("IMPORTRANGE(""https://docs.google.com/spreadsheets/d/1XL5vhW3sbDhbH9Cz0tuDiY8C3ctxq1tqvaCgkFb8cCA/edit?usp=sharing"",""สุรินทร์!M244"")"),209108)</f>
        <v>209108</v>
      </c>
      <c r="O349" s="373">
        <f ca="1">+IF(L349&gt;0,N349*100/L349,0)</f>
        <v>96.0753503331036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IFERROR(__xludf.DUMMYFUNCTION("IMPORTRANGE(""https://docs.google.com/spreadsheets/d/1XL5vhW3sbDhbH9Cz0tuDiY8C3ctxq1tqvaCgkFb8cCA/edit?usp=sharing"",""สุรินทร์!L247"")"),217650)</f>
        <v>217650</v>
      </c>
      <c r="M352" s="165"/>
      <c r="N352" s="164">
        <f ca="1">IFERROR(__xludf.DUMMYFUNCTION("IMPORTRANGE(""https://docs.google.com/spreadsheets/d/1XL5vhW3sbDhbH9Cz0tuDiY8C3ctxq1tqvaCgkFb8cCA/edit?usp=sharing"",""สุรินทร์!M247"")"),209108)</f>
        <v>209108</v>
      </c>
      <c r="O352" s="165">
        <f t="shared" ca="1" si="105"/>
        <v>96.0753503331036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IFERROR(__xludf.DUMMYFUNCTION("IMPORTRANGE(""https://docs.google.com/spreadsheets/d/1XL5vhW3sbDhbH9Cz0tuDiY8C3ctxq1tqvaCgkFb8cCA/edit?usp=sharing"",""สุรินทร์!L249"")"),217650)</f>
        <v>217650</v>
      </c>
      <c r="M354" s="169"/>
      <c r="N354" s="168">
        <f ca="1">IFERROR(__xludf.DUMMYFUNCTION("IMPORTRANGE(""https://docs.google.com/spreadsheets/d/1XL5vhW3sbDhbH9Cz0tuDiY8C3ctxq1tqvaCgkFb8cCA/edit?usp=sharing"",""สุรินทร์!M249"")"),209108)</f>
        <v>209108</v>
      </c>
      <c r="O354" s="169">
        <f t="shared" ca="1" si="105"/>
        <v>96.0753503331036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IFERROR(__xludf.DUMMYFUNCTION("IMPORTRANGE(""https://docs.google.com/spreadsheets/d/1XL5vhW3sbDhbH9Cz0tuDiY8C3ctxq1tqvaCgkFb8cCA/edit?usp=sharing"",""สุรินทร์!M250"")"),21900)</f>
        <v>21900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IFERROR(__xludf.DUMMYFUNCTION("IMPORTRANGE(""https://docs.google.com/spreadsheets/d/1XL5vhW3sbDhbH9Cz0tuDiY8C3ctxq1tqvaCgkFb8cCA/edit?usp=sharing"",""สุรินทร์!M251"")"),155000)</f>
        <v>155000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IFERROR(__xludf.DUMMYFUNCTION("IMPORTRANGE(""https://docs.google.com/spreadsheets/d/1XL5vhW3sbDhbH9Cz0tuDiY8C3ctxq1tqvaCgkFb8cCA/edit?usp=sharing"",""สุรินทร์!M253"")"),32208)</f>
        <v>32208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IFERROR(__xludf.DUMMYFUNCTION("IMPORTRANGE(""https://docs.google.com/spreadsheets/d/1XL5vhW3sbDhbH9Cz0tuDiY8C3ctxq1tqvaCgkFb8cCA/edit?usp=sharing"",""สุรินทร์!M275"")"),688585)</f>
        <v>688585</v>
      </c>
      <c r="O380" s="373">
        <f ca="1">+IF(L380&gt;0,N380*100/L380,0)</f>
        <v>66.949111344456114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IFERROR(__xludf.DUMMYFUNCTION("IMPORTRANGE(""https://docs.google.com/spreadsheets/d/1XL5vhW3sbDhbH9Cz0tuDiY8C3ctxq1tqvaCgkFb8cCA/edit?usp=sharing"",""สุรินทร์!M278"")"),688585)</f>
        <v>688585</v>
      </c>
      <c r="O383" s="165">
        <f t="shared" ca="1" si="109"/>
        <v>66.949111344456114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IFERROR(__xludf.DUMMYFUNCTION("IMPORTRANGE(""https://docs.google.com/spreadsheets/d/1XL5vhW3sbDhbH9Cz0tuDiY8C3ctxq1tqvaCgkFb8cCA/edit?usp=sharing"",""สุรินทร์!M280"")"),688585)</f>
        <v>688585</v>
      </c>
      <c r="O385" s="169">
        <f t="shared" ca="1" si="109"/>
        <v>66.949111344456114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IFERROR(__xludf.DUMMYFUNCTION("IMPORTRANGE(""https://docs.google.com/spreadsheets/d/1XL5vhW3sbDhbH9Cz0tuDiY8C3ctxq1tqvaCgkFb8cCA/edit?usp=sharing"",""สุรินทร์!M283"")"),107510)</f>
        <v>107510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IFERROR(__xludf.DUMMYFUNCTION("IMPORTRANGE(""https://docs.google.com/spreadsheets/d/1XL5vhW3sbDhbH9Cz0tuDiY8C3ctxq1tqvaCgkFb8cCA/edit?usp=sharing"",""สุรินทร์!M296"")"),159950)</f>
        <v>159950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IFERROR(__xludf.DUMMYFUNCTION("IMPORTRANGE(""https://docs.google.com/spreadsheets/d/1XL5vhW3sbDhbH9Cz0tuDiY8C3ctxq1tqvaCgkFb8cCA/edit?usp=sharing"",""สุรินทร์!M299"")"),159950)</f>
        <v>159950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IFERROR(__xludf.DUMMYFUNCTION("IMPORTRANGE(""https://docs.google.com/spreadsheets/d/1XL5vhW3sbDhbH9Cz0tuDiY8C3ctxq1tqvaCgkFb8cCA/edit?usp=sharing"",""สุรินทร์!M301"")"),159950)</f>
        <v>159950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IFERROR(__xludf.DUMMYFUNCTION("IMPORTRANGE(""https://docs.google.com/spreadsheets/d/1XL5vhW3sbDhbH9Cz0tuDiY8C3ctxq1tqvaCgkFb8cCA/edit?usp=sharing"",""สุรินทร์!M330"")"),218393.03)</f>
        <v>218393.03</v>
      </c>
      <c r="O435" s="412">
        <f t="shared" ref="O435:O439" ca="1" si="114">+IF(L435&gt;0,N435*100/L435,0)</f>
        <v>98.375238738738744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IFERROR(__xludf.DUMMYFUNCTION("IMPORTRANGE(""https://docs.google.com/spreadsheets/d/1XL5vhW3sbDhbH9Cz0tuDiY8C3ctxq1tqvaCgkFb8cCA/edit?usp=sharing"",""สุรินทร์!M332"")"),218393.03)</f>
        <v>218393.03</v>
      </c>
      <c r="O437" s="169">
        <f t="shared" ca="1" si="114"/>
        <v>98.375238738738744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IFERROR(__xludf.DUMMYFUNCTION("IMPORTRANGE(""https://docs.google.com/spreadsheets/d/1XL5vhW3sbDhbH9Cz0tuDiY8C3ctxq1tqvaCgkFb8cCA/edit?usp=sharing"",""สุรินทร์!M334"")"),218393.03)</f>
        <v>218393.03</v>
      </c>
      <c r="O439" s="169">
        <f t="shared" ca="1" si="114"/>
        <v>98.375238738738744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IFERROR(__xludf.DUMMYFUNCTION("IMPORTRANGE(""https://docs.google.com/spreadsheets/d/1XL5vhW3sbDhbH9Cz0tuDiY8C3ctxq1tqvaCgkFb8cCA/edit?usp=sharing"",""สุรินทร์!M335"")"),169588)</f>
        <v>169588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IFERROR(__xludf.DUMMYFUNCTION("IMPORTRANGE(""https://docs.google.com/spreadsheets/d/1XL5vhW3sbDhbH9Cz0tuDiY8C3ctxq1tqvaCgkFb8cCA/edit?usp=sharing"",""สุรินทร์!M338"")"),48805.03)</f>
        <v>48805.03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IFERROR(__xludf.DUMMYFUNCTION("IMPORTRANGE(""https://docs.google.com/spreadsheets/d/1XL5vhW3sbDhbH9Cz0tuDiY8C3ctxq1tqvaCgkFb8cCA/edit?usp=sharing"",""สุรินทร์!J350"")"),45339)</f>
        <v>45339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IFERROR(__xludf.DUMMYFUNCTION("IMPORTRANGE(""https://docs.google.com/spreadsheets/d/1XL5vhW3sbDhbH9Cz0tuDiY8C3ctxq1tqvaCgkFb8cCA/edit?usp=sharing"",""สุรินทร์!L350"")"),752461)</f>
        <v>752461</v>
      </c>
      <c r="M455" s="373"/>
      <c r="N455" s="373">
        <f ca="1">IFERROR(__xludf.DUMMYFUNCTION("IMPORTRANGE(""https://docs.google.com/spreadsheets/d/1XL5vhW3sbDhbH9Cz0tuDiY8C3ctxq1tqvaCgkFb8cCA/edit?usp=sharing"",""สุรินทร์!M350"")"),512599.47)</f>
        <v>512599.47</v>
      </c>
      <c r="O455" s="373">
        <f t="shared" ref="O455:O459" ca="1" si="116">+IF(L455&gt;0,N455*100/L455,0)</f>
        <v>68.123061527441294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IFERROR(__xludf.DUMMYFUNCTION("IMPORTRANGE(""https://docs.google.com/spreadsheets/d/1XL5vhW3sbDhbH9Cz0tuDiY8C3ctxq1tqvaCgkFb8cCA/edit?usp=sharing"",""สุรินทร์!L352"")"),752461)</f>
        <v>752461</v>
      </c>
      <c r="M457" s="165"/>
      <c r="N457" s="169">
        <f ca="1">IFERROR(__xludf.DUMMYFUNCTION("IMPORTRANGE(""https://docs.google.com/spreadsheets/d/1XL5vhW3sbDhbH9Cz0tuDiY8C3ctxq1tqvaCgkFb8cCA/edit?usp=sharing"",""สุรินทร์!M352"")"),512599.47)</f>
        <v>512599.47</v>
      </c>
      <c r="O457" s="169">
        <f t="shared" ca="1" si="116"/>
        <v>68.123061527441294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IFERROR(__xludf.DUMMYFUNCTION("IMPORTRANGE(""https://docs.google.com/spreadsheets/d/1XL5vhW3sbDhbH9Cz0tuDiY8C3ctxq1tqvaCgkFb8cCA/edit?usp=sharing"",""สุรินทร์!L354"")"),752461)</f>
        <v>752461</v>
      </c>
      <c r="M459" s="169"/>
      <c r="N459" s="169">
        <f ca="1">IFERROR(__xludf.DUMMYFUNCTION("IMPORTRANGE(""https://docs.google.com/spreadsheets/d/1XL5vhW3sbDhbH9Cz0tuDiY8C3ctxq1tqvaCgkFb8cCA/edit?usp=sharing"",""สุรินทร์!M354"")"),512599.47)</f>
        <v>512599.47</v>
      </c>
      <c r="O459" s="169">
        <f t="shared" ca="1" si="116"/>
        <v>68.123061527441294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IFERROR(__xludf.DUMMYFUNCTION("IMPORTRANGE(""https://docs.google.com/spreadsheets/d/1XL5vhW3sbDhbH9Cz0tuDiY8C3ctxq1tqvaCgkFb8cCA/edit?usp=sharing"",""สุรินทร์!M357"")"),128451)</f>
        <v>128451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IFERROR(__xludf.DUMMYFUNCTION("IMPORTRANGE(""https://docs.google.com/spreadsheets/d/1XL5vhW3sbDhbH9Cz0tuDiY8C3ctxq1tqvaCgkFb8cCA/edit?usp=sharing"",""สุรินทร์!M358"")"),384148.47)</f>
        <v>384148.47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IFERROR(__xludf.DUMMYFUNCTION("IMPORTRANGE(""https://docs.google.com/spreadsheets/d/1XL5vhW3sbDhbH9Cz0tuDiY8C3ctxq1tqvaCgkFb8cCA/edit?usp=sharing"",""สุรินทร์!J359"")"),45339)</f>
        <v>45339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IFERROR(__xludf.DUMMYFUNCTION("IMPORTRANGE(""https://docs.google.com/spreadsheets/d/1XL5vhW3sbDhbH9Cz0tuDiY8C3ctxq1tqvaCgkFb8cCA/edit?usp=sharing"",""สุรินทร์!J376"")"),45339)</f>
        <v>45339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IFERROR(__xludf.DUMMYFUNCTION("IMPORTRANGE(""https://docs.google.com/spreadsheets/d/1XL5vhW3sbDhbH9Cz0tuDiY8C3ctxq1tqvaCgkFb8cCA/edit?usp=sharing"",""สุรินทร์!J378"")"),40481)</f>
        <v>40481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IFERROR(__xludf.DUMMYFUNCTION("IMPORTRANGE(""https://docs.google.com/spreadsheets/d/1XL5vhW3sbDhbH9Cz0tuDiY8C3ctxq1tqvaCgkFb8cCA/edit?usp=sharing"",""สุรินทร์!J379"")"),5866)</f>
        <v>5866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IFERROR(__xludf.DUMMYFUNCTION("IMPORTRANGE(""https://docs.google.com/spreadsheets/d/1XL5vhW3sbDhbH9Cz0tuDiY8C3ctxq1tqvaCgkFb8cCA/edit?usp=sharing"",""สุรินทร์!J380"")"),259)</f>
        <v>259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IFERROR(__xludf.DUMMYFUNCTION("IMPORTRANGE(""https://docs.google.com/spreadsheets/d/1XL5vhW3sbDhbH9Cz0tuDiY8C3ctxq1tqvaCgkFb8cCA/edit?usp=sharing"",""สุรินทร์!J381"")"),26)</f>
        <v>26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IFERROR(__xludf.DUMMYFUNCTION("IMPORTRANGE(""https://docs.google.com/spreadsheets/d/1XL5vhW3sbDhbH9Cz0tuDiY8C3ctxq1tqvaCgkFb8cCA/edit?usp=sharing"",""สุรินทร์!J382"")"),2635)</f>
        <v>2635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IFERROR(__xludf.DUMMYFUNCTION("IMPORTRANGE(""https://docs.google.com/spreadsheets/d/1XL5vhW3sbDhbH9Cz0tuDiY8C3ctxq1tqvaCgkFb8cCA/edit?usp=sharing"",""สุรินทร์!J383"")"),239)</f>
        <v>239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IFERROR(__xludf.DUMMYFUNCTION("IMPORTRANGE(""https://docs.google.com/spreadsheets/d/1XL5vhW3sbDhbH9Cz0tuDiY8C3ctxq1tqvaCgkFb8cCA/edit?usp=sharing"",""สุรินทร์!J384"")"),2635)</f>
        <v>2635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IFERROR(__xludf.DUMMYFUNCTION("IMPORTRANGE(""https://docs.google.com/spreadsheets/d/1XL5vhW3sbDhbH9Cz0tuDiY8C3ctxq1tqvaCgkFb8cCA/edit?usp=sharing"",""สุรินทร์!J385"")"),239)</f>
        <v>239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IFERROR(__xludf.DUMMYFUNCTION("IMPORTRANGE(""https://docs.google.com/spreadsheets/d/1XL5vhW3sbDhbH9Cz0tuDiY8C3ctxq1tqvaCgkFb8cCA/edit?usp=sharing"",""สุรินทร์!J388"")"),1964)</f>
        <v>1964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IFERROR(__xludf.DUMMYFUNCTION("IMPORTRANGE(""https://docs.google.com/spreadsheets/d/1XL5vhW3sbDhbH9Cz0tuDiY8C3ctxq1tqvaCgkFb8cCA/edit?usp=sharing"",""สุรินทร์!J389"")"),222)</f>
        <v>222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IFERROR(__xludf.DUMMYFUNCTION("IMPORTRANGE(""https://docs.google.com/spreadsheets/d/1XL5vhW3sbDhbH9Cz0tuDiY8C3ctxq1tqvaCgkFb8cCA/edit?usp=sharing"",""สุรินทร์!J392"")"),4565)</f>
        <v>4565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IFERROR(__xludf.DUMMYFUNCTION("IMPORTRANGE(""https://docs.google.com/spreadsheets/d/1XL5vhW3sbDhbH9Cz0tuDiY8C3ctxq1tqvaCgkFb8cCA/edit?usp=sharing"",""สุรินทร์!J393"")"),4565)</f>
        <v>4565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IFERROR(__xludf.DUMMYFUNCTION("IMPORTRANGE(""https://docs.google.com/spreadsheets/d/1XL5vhW3sbDhbH9Cz0tuDiY8C3ctxq1tqvaCgkFb8cCA/edit?usp=sharing"",""สุรินทร์!J394"")"),899)</f>
        <v>899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IFERROR(__xludf.DUMMYFUNCTION("IMPORTRANGE(""https://docs.google.com/spreadsheets/d/1XL5vhW3sbDhbH9Cz0tuDiY8C3ctxq1tqvaCgkFb8cCA/edit?usp=sharing"",""สุรินทร์!J395"")"),3015)</f>
        <v>3015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IFERROR(__xludf.DUMMYFUNCTION("IMPORTRANGE(""https://docs.google.com/spreadsheets/d/1XL5vhW3sbDhbH9Cz0tuDiY8C3ctxq1tqvaCgkFb8cCA/edit?usp=sharing"",""สุรินทร์!J396"")"),617)</f>
        <v>617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IFERROR(__xludf.DUMMYFUNCTION("IMPORTRANGE(""https://docs.google.com/spreadsheets/d/1XL5vhW3sbDhbH9Cz0tuDiY8C3ctxq1tqvaCgkFb8cCA/edit?usp=sharing"",""สุรินทร์!J397"")"),2765)</f>
        <v>2765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IFERROR(__xludf.DUMMYFUNCTION("IMPORTRANGE(""https://docs.google.com/spreadsheets/d/1XL5vhW3sbDhbH9Cz0tuDiY8C3ctxq1tqvaCgkFb8cCA/edit?usp=sharing"",""สุรินทร์!J398"")"),567)</f>
        <v>567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IFERROR(__xludf.DUMMYFUNCTION("IMPORTRANGE(""https://docs.google.com/spreadsheets/d/1XL5vhW3sbDhbH9Cz0tuDiY8C3ctxq1tqvaCgkFb8cCA/edit?usp=sharing"",""สุรินทร์!J399"")"),250)</f>
        <v>250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IFERROR(__xludf.DUMMYFUNCTION("IMPORTRANGE(""https://docs.google.com/spreadsheets/d/1XL5vhW3sbDhbH9Cz0tuDiY8C3ctxq1tqvaCgkFb8cCA/edit?usp=sharing"",""สุรินทร์!J400"")"),50)</f>
        <v>50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IFERROR(__xludf.DUMMYFUNCTION("IMPORTRANGE(""https://docs.google.com/spreadsheets/d/1XL5vhW3sbDhbH9Cz0tuDiY8C3ctxq1tqvaCgkFb8cCA/edit?usp=sharing"",""สุรินทร์!J403"")"),462)</f>
        <v>462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IFERROR(__xludf.DUMMYFUNCTION("IMPORTRANGE(""https://docs.google.com/spreadsheets/d/1XL5vhW3sbDhbH9Cz0tuDiY8C3ctxq1tqvaCgkFb8cCA/edit?usp=sharing"",""สุรินทร์!J404"")"),78)</f>
        <v>78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IFERROR(__xludf.DUMMYFUNCTION("IMPORTRANGE(""https://docs.google.com/spreadsheets/d/1XL5vhW3sbDhbH9Cz0tuDiY8C3ctxq1tqvaCgkFb8cCA/edit?usp=sharing"",""สุรินทร์!J405"")"),462)</f>
        <v>462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IFERROR(__xludf.DUMMYFUNCTION("IMPORTRANGE(""https://docs.google.com/spreadsheets/d/1XL5vhW3sbDhbH9Cz0tuDiY8C3ctxq1tqvaCgkFb8cCA/edit?usp=sharing"",""สุรินทร์!J406"")"),78)</f>
        <v>78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IFERROR(__xludf.DUMMYFUNCTION("IMPORTRANGE(""https://docs.google.com/spreadsheets/d/1XL5vhW3sbDhbH9Cz0tuDiY8C3ctxq1tqvaCgkFb8cCA/edit?usp=sharing"",""สุรินทร์!J409"")"),1088)</f>
        <v>1088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IFERROR(__xludf.DUMMYFUNCTION("IMPORTRANGE(""https://docs.google.com/spreadsheets/d/1XL5vhW3sbDhbH9Cz0tuDiY8C3ctxq1tqvaCgkFb8cCA/edit?usp=sharing"",""สุรินทร์!J410"")"),204)</f>
        <v>204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IFERROR(__xludf.DUMMYFUNCTION("IMPORTRANGE(""https://docs.google.com/spreadsheets/d/1XL5vhW3sbDhbH9Cz0tuDiY8C3ctxq1tqvaCgkFb8cCA/edit?usp=sharing"",""สุรินทร์!J420"")"),40)</f>
        <v>40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IFERROR(__xludf.DUMMYFUNCTION("IMPORTRANGE(""https://docs.google.com/spreadsheets/d/1XL5vhW3sbDhbH9Cz0tuDiY8C3ctxq1tqvaCgkFb8cCA/edit?usp=sharing"",""สุรินทร์!J422"")"),40)</f>
        <v>40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IFERROR(__xludf.DUMMYFUNCTION("IMPORTRANGE(""https://docs.google.com/spreadsheets/d/1XL5vhW3sbDhbH9Cz0tuDiY8C3ctxq1tqvaCgkFb8cCA/edit?usp=sharing"",""สุรินทร์!J423"")"),4)</f>
        <v>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IFERROR(__xludf.DUMMYFUNCTION("IMPORTRANGE(""https://docs.google.com/spreadsheets/d/1XL5vhW3sbDhbH9Cz0tuDiY8C3ctxq1tqvaCgkFb8cCA/edit?usp=sharing"",""สุรินทร์!J459"")"),7507)</f>
        <v>7507</v>
      </c>
      <c r="K564" s="372">
        <f ca="1">IF(I564&gt;0,J564*100/I564,0)</f>
        <v>136.4909090909091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IFERROR(__xludf.DUMMYFUNCTION("IMPORTRANGE(""https://docs.google.com/spreadsheets/d/1XL5vhW3sbDhbH9Cz0tuDiY8C3ctxq1tqvaCgkFb8cCA/edit?usp=sharing"",""สุรินทร์!M459"")"),163200)</f>
        <v>163200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IFERROR(__xludf.DUMMYFUNCTION("IMPORTRANGE(""https://docs.google.com/spreadsheets/d/1XL5vhW3sbDhbH9Cz0tuDiY8C3ctxq1tqvaCgkFb8cCA/edit?usp=sharing"",""สุรินทร์!M461"")"),163200)</f>
        <v>163200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IFERROR(__xludf.DUMMYFUNCTION("IMPORTRANGE(""https://docs.google.com/spreadsheets/d/1XL5vhW3sbDhbH9Cz0tuDiY8C3ctxq1tqvaCgkFb8cCA/edit?usp=sharing"",""สุรินทร์!M463"")"),163200)</f>
        <v>163200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IFERROR(__xludf.DUMMYFUNCTION("IMPORTRANGE(""https://docs.google.com/spreadsheets/d/1XL5vhW3sbDhbH9Cz0tuDiY8C3ctxq1tqvaCgkFb8cCA/edit?usp=sharing"",""สุรินทร์!M467"")"),64200)</f>
        <v>64200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IFERROR(__xludf.DUMMYFUNCTION("IMPORTRANGE(""https://docs.google.com/spreadsheets/d/1XL5vhW3sbDhbH9Cz0tuDiY8C3ctxq1tqvaCgkFb8cCA/edit?usp=sharing"",""สุรินทร์!J468"")"),7507)</f>
        <v>7507</v>
      </c>
      <c r="K573" s="202">
        <f ca="1">IF(I573&gt;0,J573*100/I573,0)</f>
        <v>136.4909090909091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IFERROR(__xludf.DUMMYFUNCTION("IMPORTRANGE(""https://docs.google.com/spreadsheets/d/1XL5vhW3sbDhbH9Cz0tuDiY8C3ctxq1tqvaCgkFb8cCA/edit?usp=sharing"",""สุรินทร์!J472"")"),5940)</f>
        <v>5940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IFERROR(__xludf.DUMMYFUNCTION("IMPORTRANGE(""https://docs.google.com/spreadsheets/d/1XL5vhW3sbDhbH9Cz0tuDiY8C3ctxq1tqvaCgkFb8cCA/edit?usp=sharing"",""สุรินทร์!J475"")"),53)</f>
        <v>53</v>
      </c>
      <c r="K580" s="372">
        <f ca="1">IF(I580&gt;0,J580*100/I580,0)</f>
        <v>53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IFERROR(__xludf.DUMMYFUNCTION("IMPORTRANGE(""https://docs.google.com/spreadsheets/d/1XL5vhW3sbDhbH9Cz0tuDiY8C3ctxq1tqvaCgkFb8cCA/edit?usp=sharing"",""สุรินทร์!M475"")"),272600)</f>
        <v>272600</v>
      </c>
      <c r="O580" s="373">
        <f t="shared" ref="O580:O584" ca="1" si="124">+IF(L580&gt;0,N580*100/L580,0)</f>
        <v>84.763681592039802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IFERROR(__xludf.DUMMYFUNCTION("IMPORTRANGE(""https://docs.google.com/spreadsheets/d/1XL5vhW3sbDhbH9Cz0tuDiY8C3ctxq1tqvaCgkFb8cCA/edit?usp=sharing"",""สุรินทร์!M477"")"),272600)</f>
        <v>272600</v>
      </c>
      <c r="O582" s="169">
        <f t="shared" ca="1" si="124"/>
        <v>84.763681592039802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IFERROR(__xludf.DUMMYFUNCTION("IMPORTRANGE(""https://docs.google.com/spreadsheets/d/1XL5vhW3sbDhbH9Cz0tuDiY8C3ctxq1tqvaCgkFb8cCA/edit?usp=sharing"",""สุรินทร์!M479"")"),272600)</f>
        <v>272600</v>
      </c>
      <c r="O584" s="169">
        <f t="shared" ca="1" si="124"/>
        <v>84.763681592039802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IFERROR(__xludf.DUMMYFUNCTION("IMPORTRANGE(""https://docs.google.com/spreadsheets/d/1XL5vhW3sbDhbH9Cz0tuDiY8C3ctxq1tqvaCgkFb8cCA/edit?usp=sharing"",""สุรินทร์!M482"")"),130935)</f>
        <v>130935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IFERROR(__xludf.DUMMYFUNCTION("IMPORTRANGE(""https://docs.google.com/spreadsheets/d/1XL5vhW3sbDhbH9Cz0tuDiY8C3ctxq1tqvaCgkFb8cCA/edit?usp=sharing"",""สุรินทร์!M483"")"),141665)</f>
        <v>141665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IFERROR(__xludf.DUMMYFUNCTION("IMPORTRANGE(""https://docs.google.com/spreadsheets/d/1XL5vhW3sbDhbH9Cz0tuDiY8C3ctxq1tqvaCgkFb8cCA/edit?usp=sharing"",""สุรินทร์!J484"")"),146)</f>
        <v>146</v>
      </c>
      <c r="K589" s="163">
        <f t="shared" ref="K589:K596" ca="1" si="125">IF(I589&gt;0,J589*100/I589,0)</f>
        <v>146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IFERROR(__xludf.DUMMYFUNCTION("IMPORTRANGE(""https://docs.google.com/spreadsheets/d/1XL5vhW3sbDhbH9Cz0tuDiY8C3ctxq1tqvaCgkFb8cCA/edit?usp=sharing"",""สุรินทร์!J485"")"),129.55)</f>
        <v>129.55000000000001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IFERROR(__xludf.DUMMYFUNCTION("IMPORTRANGE(""https://docs.google.com/spreadsheets/d/1XL5vhW3sbDhbH9Cz0tuDiY8C3ctxq1tqvaCgkFb8cCA/edit?usp=sharing"",""สุรินทร์!J486"")"),101)</f>
        <v>101</v>
      </c>
      <c r="K591" s="163">
        <f t="shared" ca="1" si="125"/>
        <v>101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IFERROR(__xludf.DUMMYFUNCTION("IMPORTRANGE(""https://docs.google.com/spreadsheets/d/1XL5vhW3sbDhbH9Cz0tuDiY8C3ctxq1tqvaCgkFb8cCA/edit?usp=sharing"",""สุรินทร์!J487"")"),91.62)</f>
        <v>91.62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IFERROR(__xludf.DUMMYFUNCTION("IMPORTRANGE(""https://docs.google.com/spreadsheets/d/1XL5vhW3sbDhbH9Cz0tuDiY8C3ctxq1tqvaCgkFb8cCA/edit?usp=sharing"",""สุรินทร์!J488"")"),48)</f>
        <v>48</v>
      </c>
      <c r="K593" s="163">
        <f t="shared" ca="1" si="125"/>
        <v>48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IFERROR(__xludf.DUMMYFUNCTION("IMPORTRANGE(""https://docs.google.com/spreadsheets/d/1XL5vhW3sbDhbH9Cz0tuDiY8C3ctxq1tqvaCgkFb8cCA/edit?usp=sharing"",""สุรินทร์!J489"")"),50.79)</f>
        <v>50.79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IFERROR(__xludf.DUMMYFUNCTION("IMPORTRANGE(""https://docs.google.com/spreadsheets/d/1XL5vhW3sbDhbH9Cz0tuDiY8C3ctxq1tqvaCgkFb8cCA/edit?usp=sharing"",""สุรินทร์!J490"")"),53)</f>
        <v>53</v>
      </c>
      <c r="K595" s="163">
        <f t="shared" ca="1" si="125"/>
        <v>53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IFERROR(__xludf.DUMMYFUNCTION("IMPORTRANGE(""https://docs.google.com/spreadsheets/d/1XL5vhW3sbDhbH9Cz0tuDiY8C3ctxq1tqvaCgkFb8cCA/edit?usp=sharing"",""สุรินทร์!J491"")"),57.6)</f>
        <v>57.6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IFERROR(__xludf.DUMMYFUNCTION("IMPORTRANGE(""https://docs.google.com/spreadsheets/d/1XL5vhW3sbDhbH9Cz0tuDiY8C3ctxq1tqvaCgkFb8cCA/edit?usp=sharing"",""สุรินทร์!M492"")"),21600)</f>
        <v>21600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IFERROR(__xludf.DUMMYFUNCTION("IMPORTRANGE(""https://docs.google.com/spreadsheets/d/1XL5vhW3sbDhbH9Cz0tuDiY8C3ctxq1tqvaCgkFb8cCA/edit?usp=sharing"",""สุรินทร์!M494"")"),21600)</f>
        <v>21600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IFERROR(__xludf.DUMMYFUNCTION("IMPORTRANGE(""https://docs.google.com/spreadsheets/d/1XL5vhW3sbDhbH9Cz0tuDiY8C3ctxq1tqvaCgkFb8cCA/edit?usp=sharing"",""สุรินทร์!M496"")"),21600)</f>
        <v>21600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IFERROR(__xludf.DUMMYFUNCTION("IMPORTRANGE(""https://docs.google.com/spreadsheets/d/1XL5vhW3sbDhbH9Cz0tuDiY8C3ctxq1tqvaCgkFb8cCA/edit?usp=sharing"",""สุรินทร์!M500"")"),21600)</f>
        <v>21600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IFERROR(__xludf.DUMMYFUNCTION("IMPORTRANGE(""https://docs.google.com/spreadsheets/d/1XL5vhW3sbDhbH9Cz0tuDiY8C3ctxq1tqvaCgkFb8cCA/edit?usp=sharing"",""สุรินทร์!J508"")"),126)</f>
        <v>126</v>
      </c>
      <c r="K613" s="163">
        <f t="shared" ca="1" si="127"/>
        <v>63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IFERROR(__xludf.DUMMYFUNCTION("IMPORTRANGE(""https://docs.google.com/spreadsheets/d/1XL5vhW3sbDhbH9Cz0tuDiY8C3ctxq1tqvaCgkFb8cCA/edit?usp=sharing"",""สุรินทร์!J509"")"),126)</f>
        <v>126</v>
      </c>
      <c r="K614" s="163">
        <f t="shared" ca="1" si="127"/>
        <v>63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IFERROR(__xludf.DUMMYFUNCTION("IMPORTRANGE(""https://docs.google.com/spreadsheets/d/1XL5vhW3sbDhbH9Cz0tuDiY8C3ctxq1tqvaCgkFb8cCA/edit?usp=sharing"",""สุรินทร์!J510"")"),79)</f>
        <v>79</v>
      </c>
      <c r="K615" s="163">
        <f t="shared" ca="1" si="127"/>
        <v>39.5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IFERROR(__xludf.DUMMYFUNCTION("IMPORTRANGE(""https://docs.google.com/spreadsheets/d/1XL5vhW3sbDhbH9Cz0tuDiY8C3ctxq1tqvaCgkFb8cCA/edit?usp=sharing"",""สุรินทร์!J511"")"),79)</f>
        <v>79</v>
      </c>
      <c r="K616" s="163">
        <f t="shared" ca="1" si="127"/>
        <v>39.5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IFERROR(__xludf.DUMMYFUNCTION("IMPORTRANGE(""https://docs.google.com/spreadsheets/d/1XL5vhW3sbDhbH9Cz0tuDiY8C3ctxq1tqvaCgkFb8cCA/edit?usp=sharing"",""สุรินทร์!J523"")"),5470206.54)</f>
        <v>5470206.54</v>
      </c>
      <c r="K628" s="343">
        <f t="shared" ref="K628:K635" ca="1" si="129">IF(I628&gt;0,J628*100/I628,0)</f>
        <v>96.911524022866217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IFERROR(__xludf.DUMMYFUNCTION("IMPORTRANGE(""https://docs.google.com/spreadsheets/d/1XL5vhW3sbDhbH9Cz0tuDiY8C3ctxq1tqvaCgkFb8cCA/edit?usp=sharing"",""สุรินทร์!J524"")"),300)</f>
        <v>300</v>
      </c>
      <c r="K629" s="343">
        <f t="shared" ca="1" si="129"/>
        <v>95.238095238095241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IFERROR(__xludf.DUMMYFUNCTION("IMPORTRANGE(""https://docs.google.com/spreadsheets/d/1XL5vhW3sbDhbH9Cz0tuDiY8C3ctxq1tqvaCgkFb8cCA/edit?usp=sharing"",""สุรินทร์!J525"")"),797029.39)</f>
        <v>797029.39</v>
      </c>
      <c r="K630" s="343">
        <f t="shared" ca="1" si="129"/>
        <v>11.920735464488404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IFERROR(__xludf.DUMMYFUNCTION("IMPORTRANGE(""https://docs.google.com/spreadsheets/d/1XL5vhW3sbDhbH9Cz0tuDiY8C3ctxq1tqvaCgkFb8cCA/edit?usp=sharing"",""สุรินทร์!J526"")"),179)</f>
        <v>179</v>
      </c>
      <c r="K631" s="343">
        <f t="shared" ca="1" si="129"/>
        <v>42.61904761904762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IFERROR(__xludf.DUMMYFUNCTION("IMPORTRANGE(""https://docs.google.com/spreadsheets/d/1XL5vhW3sbDhbH9Cz0tuDiY8C3ctxq1tqvaCgkFb8cCA/edit?usp=sharing"",""สุรินทร์!J529"")"),13000000)</f>
        <v>13000000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IFERROR(__xludf.DUMMYFUNCTION("IMPORTRANGE(""https://docs.google.com/spreadsheets/d/1XL5vhW3sbDhbH9Cz0tuDiY8C3ctxq1tqvaCgkFb8cCA/edit?usp=sharing"",""สุรินทร์!I530"")"),250)</f>
        <v>250</v>
      </c>
      <c r="J635" s="505">
        <f ca="1">IFERROR(__xludf.DUMMYFUNCTION("IMPORTRANGE(""https://docs.google.com/spreadsheets/d/1XL5vhW3sbDhbH9Cz0tuDiY8C3ctxq1tqvaCgkFb8cCA/edit?usp=sharing"",""สุรินทร์!J530"")"),282)</f>
        <v>282</v>
      </c>
      <c r="K635" s="487">
        <f t="shared" ca="1" si="129"/>
        <v>112.8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73:E73"/>
    <mergeCell ref="D94:G94"/>
    <mergeCell ref="D97:F97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7063428</v>
      </c>
      <c r="M8" s="23">
        <f t="shared" ca="1" si="0"/>
        <v>4612242</v>
      </c>
      <c r="N8" s="23">
        <f t="shared" ca="1" si="0"/>
        <v>6294936.6200000001</v>
      </c>
      <c r="O8" s="22">
        <f t="shared" ref="O8:O16" ca="1" si="1">IF(L8&gt;0,N8*100/L8,0)</f>
        <v>89.120135718803951</v>
      </c>
      <c r="P8" s="22">
        <f t="shared" ref="P8:P16" ca="1" si="2">IF(M8&gt;0,N8*100/M8,0)</f>
        <v>136.48322486114128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7063428</v>
      </c>
      <c r="M10" s="30">
        <f t="shared" ca="1" si="4"/>
        <v>4612242</v>
      </c>
      <c r="N10" s="30">
        <f t="shared" ca="1" si="4"/>
        <v>6294936.6200000001</v>
      </c>
      <c r="O10" s="29">
        <f t="shared" ca="1" si="1"/>
        <v>89.120135718803951</v>
      </c>
      <c r="P10" s="29">
        <f t="shared" ca="1" si="2"/>
        <v>136.48322486114128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6396628</v>
      </c>
      <c r="M12" s="38">
        <f t="shared" ca="1" si="6"/>
        <v>3945442</v>
      </c>
      <c r="N12" s="38">
        <f t="shared" ca="1" si="6"/>
        <v>5628136.6200000001</v>
      </c>
      <c r="O12" s="38">
        <f t="shared" ca="1" si="1"/>
        <v>87.985992307196852</v>
      </c>
      <c r="P12" s="38">
        <f t="shared" ca="1" si="2"/>
        <v>142.64907759384118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2382727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4013901</v>
      </c>
      <c r="M14" s="38">
        <f t="shared" si="8"/>
        <v>0</v>
      </c>
      <c r="N14" s="38">
        <f t="shared" ca="1" si="8"/>
        <v>2019730.03</v>
      </c>
      <c r="O14" s="38">
        <f t="shared" ca="1" si="1"/>
        <v>50.318381793671541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666800</v>
      </c>
      <c r="M16" s="38">
        <f t="shared" ca="1" si="10"/>
        <v>666800</v>
      </c>
      <c r="N16" s="38">
        <f t="shared" ca="1" si="10"/>
        <v>666800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4612242</v>
      </c>
      <c r="M18" s="23">
        <f t="shared" ca="1" si="11"/>
        <v>4612242</v>
      </c>
      <c r="N18" s="23">
        <f t="shared" ca="1" si="11"/>
        <v>4275206.59</v>
      </c>
      <c r="O18" s="22">
        <f t="shared" ref="O18:O20" ca="1" si="12">IF(L18&gt;0,N18*100/L18,0)</f>
        <v>92.692590501539158</v>
      </c>
      <c r="P18" s="22">
        <f t="shared" ref="P18:P26" ca="1" si="13">IF(M18&gt;0,N18*100/M18,0)</f>
        <v>92.692590501539158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4612242</v>
      </c>
      <c r="M20" s="30">
        <f t="shared" ca="1" si="15"/>
        <v>4612242</v>
      </c>
      <c r="N20" s="30">
        <f t="shared" ca="1" si="15"/>
        <v>4275206.59</v>
      </c>
      <c r="O20" s="29">
        <f t="shared" ca="1" si="12"/>
        <v>92.692590501539158</v>
      </c>
      <c r="P20" s="29">
        <f t="shared" ca="1" si="13"/>
        <v>92.692590501539158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3945442</v>
      </c>
      <c r="M22" s="41">
        <f t="shared" ca="1" si="18"/>
        <v>3945442</v>
      </c>
      <c r="N22" s="38">
        <f t="shared" ca="1" si="18"/>
        <v>3608406.59</v>
      </c>
      <c r="O22" s="38">
        <f t="shared" ca="1" si="17"/>
        <v>91.457600694675023</v>
      </c>
      <c r="P22" s="38">
        <f t="shared" ca="1" si="13"/>
        <v>91.457600694675023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2382727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1562715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666800</v>
      </c>
      <c r="M26" s="49">
        <f t="shared" ca="1" si="22"/>
        <v>666800</v>
      </c>
      <c r="N26" s="49">
        <f t="shared" ca="1" si="22"/>
        <v>666800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2451186</v>
      </c>
      <c r="M28" s="23">
        <f t="shared" si="23"/>
        <v>0</v>
      </c>
      <c r="N28" s="23">
        <f t="shared" ca="1" si="23"/>
        <v>2019730.03</v>
      </c>
      <c r="O28" s="22">
        <f t="shared" ref="O28:O30" ca="1" si="24">IF(L28&gt;0,N28*100/L28,0)</f>
        <v>82.398073014450958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2451186</v>
      </c>
      <c r="M30" s="30">
        <f t="shared" si="27"/>
        <v>0</v>
      </c>
      <c r="N30" s="30">
        <f t="shared" ca="1" si="27"/>
        <v>2019730.03</v>
      </c>
      <c r="O30" s="29">
        <f t="shared" ca="1" si="24"/>
        <v>82.398073014450958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2451186</v>
      </c>
      <c r="M32" s="38">
        <f t="shared" si="30"/>
        <v>0</v>
      </c>
      <c r="N32" s="38">
        <f t="shared" ca="1" si="30"/>
        <v>2019730.03</v>
      </c>
      <c r="O32" s="38">
        <f t="shared" ca="1" si="29"/>
        <v>82.398073014450958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2451186</v>
      </c>
      <c r="M34" s="38">
        <f t="shared" si="32"/>
        <v>0</v>
      </c>
      <c r="N34" s="38">
        <f t="shared" ca="1" si="32"/>
        <v>2019730.03</v>
      </c>
      <c r="O34" s="38">
        <f t="shared" ca="1" si="29"/>
        <v>82.398073014450958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4612242</v>
      </c>
      <c r="M37" s="54">
        <f t="shared" ca="1" si="33"/>
        <v>4612242</v>
      </c>
      <c r="N37" s="54">
        <f t="shared" ca="1" si="33"/>
        <v>4275206.59</v>
      </c>
      <c r="O37" s="55">
        <f t="shared" ca="1" si="29"/>
        <v>92.692590501539158</v>
      </c>
      <c r="P37" s="55">
        <f t="shared" ca="1" si="25"/>
        <v>92.692590501539158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947491</v>
      </c>
      <c r="M41" s="78">
        <f t="shared" ca="1" si="34"/>
        <v>947491</v>
      </c>
      <c r="N41" s="78">
        <f t="shared" ca="1" si="34"/>
        <v>871347.73</v>
      </c>
      <c r="O41" s="77">
        <f t="shared" ref="O41:O43" ca="1" si="35">IF(L41&gt;0,N41*100/L41,0)</f>
        <v>91.963694641954376</v>
      </c>
      <c r="P41" s="77">
        <f t="shared" ref="P41:P43" ca="1" si="36">IF(M41&gt;0,N41*100/M41,0)</f>
        <v>91.963694641954376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947491</v>
      </c>
      <c r="M43" s="78">
        <f t="shared" ca="1" si="38"/>
        <v>947491</v>
      </c>
      <c r="N43" s="78">
        <f t="shared" ca="1" si="38"/>
        <v>871347.73</v>
      </c>
      <c r="O43" s="77">
        <f t="shared" ca="1" si="35"/>
        <v>91.963694641954376</v>
      </c>
      <c r="P43" s="77">
        <f t="shared" ca="1" si="36"/>
        <v>91.963694641954376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851491</v>
      </c>
      <c r="M45" s="623">
        <f ca="1">IFERROR(__xludf.DUMMYFUNCTION("IMPORTRANGE(""https://docs.google.com/spreadsheets/d/1Yj_ptqi66GCucihVvJfMjLAmec39IyEx_6qawtMGysU/edit?usp=sharing"",""สบก!Q53"")"),851491)</f>
        <v>851491</v>
      </c>
      <c r="N45" s="623">
        <f ca="1">IFERROR(__xludf.DUMMYFUNCTION("IMPORTRANGE(""https://docs.google.com/spreadsheets/d/1Yj_ptqi66GCucihVvJfMjLAmec39IyEx_6qawtMGysU/edit?usp=sharing"",""สบก!R53"")"),775347.73)</f>
        <v>775347.73</v>
      </c>
      <c r="O45" s="624">
        <f ca="1">IF(L45&gt;0,N45*100/L45,0)</f>
        <v>91.057654161934778</v>
      </c>
      <c r="P45" s="624">
        <f ca="1">IF(M45&gt;0,N45*100/M45,0)</f>
        <v>91.057654161934778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IFERROR(__xludf.DUMMYFUNCTION("IMPORTRANGE(""https://docs.google.com/spreadsheets/d/1Yj_ptqi66GCucihVvJfMjLAmec39IyEx_6qawtMGysU/edit?usp=sharing"",""สบก!M53"")"),851491)</f>
        <v>851491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797736</v>
      </c>
      <c r="M53" s="121">
        <f t="shared" ca="1" si="39"/>
        <v>797736</v>
      </c>
      <c r="N53" s="121">
        <f t="shared" ca="1" si="39"/>
        <v>739796</v>
      </c>
      <c r="O53" s="120">
        <f t="shared" ref="O53:O55" ca="1" si="40">IF(L53&gt;0,N53*100/L53,0)</f>
        <v>92.736945555923256</v>
      </c>
      <c r="P53" s="120">
        <f t="shared" ref="P53:P55" ca="1" si="41">IF(M53&gt;0,N53*100/M53,0)</f>
        <v>92.736945555923256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797736</v>
      </c>
      <c r="M55" s="121">
        <f t="shared" ca="1" si="43"/>
        <v>797736</v>
      </c>
      <c r="N55" s="121">
        <f t="shared" ca="1" si="43"/>
        <v>739796</v>
      </c>
      <c r="O55" s="120">
        <f t="shared" ca="1" si="40"/>
        <v>92.736945555923256</v>
      </c>
      <c r="P55" s="120">
        <f t="shared" ca="1" si="41"/>
        <v>92.736945555923256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797736</v>
      </c>
      <c r="M57" s="623">
        <f ca="1">IFERROR(__xludf.DUMMYFUNCTION("IMPORTRANGE(""https://docs.google.com/spreadsheets/d/1Yj_ptqi66GCucihVvJfMjLAmec39IyEx_6qawtMGysU/edit?usp=sharing"",""สบก!Z53"")"),797736)</f>
        <v>797736</v>
      </c>
      <c r="N57" s="623">
        <f ca="1">IFERROR(__xludf.DUMMYFUNCTION("IMPORTRANGE(""https://docs.google.com/spreadsheets/d/1Yj_ptqi66GCucihVvJfMjLAmec39IyEx_6qawtMGysU/edit?usp=sharing"",""สบก!AA53"")"),739796)</f>
        <v>739796</v>
      </c>
      <c r="O57" s="624">
        <f ca="1">IF(L57&gt;0,N57*100/L57,0)</f>
        <v>92.736945555923256</v>
      </c>
      <c r="P57" s="624">
        <f ca="1">IF(M57&gt;0,N57*100/M57,0)</f>
        <v>92.736945555923256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IFERROR(__xludf.DUMMYFUNCTION("IMPORTRANGE(""https://docs.google.com/spreadsheets/d/1Yj_ptqi66GCucihVvJfMjLAmec39IyEx_6qawtMGysU/edit?usp=sharing"",""สบก!V53"")"),797736)</f>
        <v>797736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1081320</v>
      </c>
      <c r="M66" s="152">
        <f t="shared" ca="1" si="45"/>
        <v>1081320</v>
      </c>
      <c r="N66" s="152">
        <f t="shared" ca="1" si="45"/>
        <v>1010765.57</v>
      </c>
      <c r="O66" s="151">
        <f t="shared" ref="O66:O68" ca="1" si="46">IF(L66&gt;0,N66*100/L66,0)</f>
        <v>93.475157215255422</v>
      </c>
      <c r="P66" s="151">
        <f t="shared" ref="P66:P68" ca="1" si="47">IF(M66&gt;0,N66*100/M66,0)</f>
        <v>93.475157215255422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1081320</v>
      </c>
      <c r="M68" s="157">
        <f t="shared" ca="1" si="49"/>
        <v>1081320</v>
      </c>
      <c r="N68" s="157">
        <f t="shared" ca="1" si="49"/>
        <v>1010765.57</v>
      </c>
      <c r="O68" s="156">
        <f t="shared" ca="1" si="46"/>
        <v>93.475157215255422</v>
      </c>
      <c r="P68" s="156">
        <f t="shared" ca="1" si="47"/>
        <v>93.475157215255422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881320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IFERROR(__xludf.DUMMYFUNCTION("IMPORTRANGE(""https://docs.google.com/spreadsheets/d/1Yj_ptqi66GCucihVvJfMjLAmec39IyEx_6qawtMGysU/edit?usp=sharing"",""สบก!AJ53"")"),810765.57)</f>
        <v>810765.57</v>
      </c>
      <c r="O70" s="169">
        <f ca="1">IF(L70&gt;0,N70*100/L70,0)</f>
        <v>91.994459447192853</v>
      </c>
      <c r="P70" s="169">
        <f ca="1">IF(M70&gt;0,N70*100/M70,0)</f>
        <v>91.994459447192853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IFERROR(__xludf.DUMMYFUNCTION("IMPORTRANGE(""https://docs.google.com/spreadsheets/d/1Yj_ptqi66GCucihVvJfMjLAmec39IyEx_6qawtMGysU/edit?usp=sharing"",""สบก!AF53"")"),565420)</f>
        <v>565420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IFERROR(__xludf.DUMMYFUNCTION("IMPORTRANGE(""https://docs.google.com/spreadsheets/d/1Yj_ptqi66GCucihVvJfMjLAmec39IyEx_6qawtMGysU/edit?usp=sharing"",""สบก!AG53"")"),200000)</f>
        <v>200000</v>
      </c>
      <c r="M74" s="626">
        <f ca="1">L74</f>
        <v>200000</v>
      </c>
      <c r="N74" s="623">
        <f ca="1">IFERROR(__xludf.DUMMYFUNCTION("IMPORTRANGE(""https://docs.google.com/spreadsheets/d/1Yj_ptqi66GCucihVvJfMjLAmec39IyEx_6qawtMGysU/edit?usp=sharing"",""สบก!AK53"")"),200000)</f>
        <v>200000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282825</v>
      </c>
      <c r="O94" s="151">
        <f t="shared" ref="O94:O96" ca="1" si="53">IF(L94&gt;0,N94*100/L94,0)</f>
        <v>88.438086303939969</v>
      </c>
      <c r="P94" s="151">
        <f t="shared" ref="P94:P96" ca="1" si="54">IF(M94&gt;0,N94*100/M94,0)</f>
        <v>88.438086303939969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282825</v>
      </c>
      <c r="O96" s="156">
        <f t="shared" ca="1" si="53"/>
        <v>88.438086303939969</v>
      </c>
      <c r="P96" s="156">
        <f t="shared" ca="1" si="54"/>
        <v>88.438086303939969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7">
        <f ca="1">IFERROR(__xludf.DUMMYFUNCTION("IMPORTRANGE(""https://docs.google.com/spreadsheets/d/1Yj_ptqi66GCucihVvJfMjLAmec39IyEx_6qawtMGysU/edit?usp=sharing"",""สบก!AR53"")"),135000)</f>
        <v>135000</v>
      </c>
      <c r="N98" s="628">
        <f ca="1">IFERROR(__xludf.DUMMYFUNCTION("IMPORTRANGE(""https://docs.google.com/spreadsheets/d/1Yj_ptqi66GCucihVvJfMjLAmec39IyEx_6qawtMGysU/edit?usp=sharing"",""สบก!AS53"")"),98025)</f>
        <v>98025</v>
      </c>
      <c r="O98" s="169">
        <f ca="1">IF(L98&gt;0,N98*100/L98,0)</f>
        <v>72.611111111111114</v>
      </c>
      <c r="P98" s="169">
        <f ca="1">IF(M98&gt;0,N98*100/M98,0)</f>
        <v>72.611111111111114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95240</v>
      </c>
      <c r="M118" s="152">
        <f t="shared" ca="1" si="58"/>
        <v>95240</v>
      </c>
      <c r="N118" s="152">
        <f t="shared" ca="1" si="58"/>
        <v>82440</v>
      </c>
      <c r="O118" s="151">
        <f t="shared" ref="O118:O120" ca="1" si="59">IF(L118&gt;0,N118*100/L118,0)</f>
        <v>86.560268794624108</v>
      </c>
      <c r="P118" s="151">
        <f t="shared" ref="P118:P120" ca="1" si="60">IF(M118&gt;0,N118*100/M118,0)</f>
        <v>86.560268794624108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95240</v>
      </c>
      <c r="M120" s="157">
        <f t="shared" ca="1" si="62"/>
        <v>95240</v>
      </c>
      <c r="N120" s="157">
        <f t="shared" ca="1" si="62"/>
        <v>82440</v>
      </c>
      <c r="O120" s="156">
        <f t="shared" ca="1" si="59"/>
        <v>86.560268794624108</v>
      </c>
      <c r="P120" s="156">
        <f t="shared" ca="1" si="60"/>
        <v>86.560268794624108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95240</v>
      </c>
      <c r="M122" s="627">
        <f ca="1">IFERROR(__xludf.DUMMYFUNCTION("IMPORTRANGE(""https://docs.google.com/spreadsheets/d/1Yj_ptqi66GCucihVvJfMjLAmec39IyEx_6qawtMGysU/edit?usp=sharing"",""สบก!BA53"")"),95240)</f>
        <v>95240</v>
      </c>
      <c r="N122" s="628">
        <f ca="1">IFERROR(__xludf.DUMMYFUNCTION("IMPORTRANGE(""https://docs.google.com/spreadsheets/d/1Yj_ptqi66GCucihVvJfMjLAmec39IyEx_6qawtMGysU/edit?usp=sharing"",""สบก!BB53"")"),82440)</f>
        <v>82440</v>
      </c>
      <c r="O122" s="169">
        <f ca="1">IF(L122&gt;0,N122*100/L122,0)</f>
        <v>86.560268794624108</v>
      </c>
      <c r="P122" s="169">
        <f ca="1">IF(M122&gt;0,N122*100/M122,0)</f>
        <v>86.560268794624108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IFERROR(__xludf.DUMMYFUNCTION("IMPORTRANGE(""https://docs.google.com/spreadsheets/d/1Yj_ptqi66GCucihVvJfMjLAmec39IyEx_6qawtMGysU/edit?usp=sharing"",""สบก!AX53"")"),95240)</f>
        <v>95240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46125</v>
      </c>
      <c r="M220" s="152">
        <f t="shared" ca="1" si="72"/>
        <v>46125</v>
      </c>
      <c r="N220" s="152">
        <f t="shared" ca="1" si="72"/>
        <v>42735</v>
      </c>
      <c r="O220" s="151">
        <f t="shared" ref="O220:O222" ca="1" si="73">IF(L220&gt;0,N220*100/L220,0)</f>
        <v>92.650406504065046</v>
      </c>
      <c r="P220" s="151">
        <f t="shared" ref="P220:P222" ca="1" si="74">IF(M220&gt;0,N220*100/M220,0)</f>
        <v>92.650406504065046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46125</v>
      </c>
      <c r="M222" s="157">
        <f t="shared" ca="1" si="76"/>
        <v>46125</v>
      </c>
      <c r="N222" s="157">
        <f t="shared" ca="1" si="76"/>
        <v>42735</v>
      </c>
      <c r="O222" s="156">
        <f t="shared" ca="1" si="73"/>
        <v>92.650406504065046</v>
      </c>
      <c r="P222" s="156">
        <f t="shared" ca="1" si="74"/>
        <v>92.650406504065046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46125</v>
      </c>
      <c r="M224" s="627">
        <f ca="1">IFERROR(__xludf.DUMMYFUNCTION("IMPORTRANGE(""https://docs.google.com/spreadsheets/d/1Yj_ptqi66GCucihVvJfMjLAmec39IyEx_6qawtMGysU/edit?usp=sharing"",""สบก!BS53"")"),46125)</f>
        <v>46125</v>
      </c>
      <c r="N224" s="628">
        <f ca="1">IFERROR(__xludf.DUMMYFUNCTION("IMPORTRANGE(""https://docs.google.com/spreadsheets/d/1Yj_ptqi66GCucihVvJfMjLAmec39IyEx_6qawtMGysU/edit?usp=sharing"",""สบก!BT53"")"),42735)</f>
        <v>42735</v>
      </c>
      <c r="O224" s="169">
        <f ca="1">IF(L224&gt;0,N224*100/L224,0)</f>
        <v>92.650406504065046</v>
      </c>
      <c r="P224" s="169">
        <f ca="1">IF(M224&gt;0,N224*100/M224,0)</f>
        <v>92.650406504065046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IFERROR(__xludf.DUMMYFUNCTION("IMPORTRANGE(""https://docs.google.com/spreadsheets/d/1Yj_ptqi66GCucihVvJfMjLAmec39IyEx_6qawtMGysU/edit?usp=sharing"",""สบก!BP53"")"),46125)</f>
        <v>46125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IFERROR(__xludf.DUMMYFUNCTION("IMPORTRANGE(""https://docs.google.com/spreadsheets/d/1XL5vhW3sbDhbH9Cz0tuDiY8C3ctxq1tqvaCgkFb8cCA/edit?usp=sharing"",""หนองคาย!J228"")"),157)</f>
        <v>157</v>
      </c>
      <c r="K328" s="318">
        <f ca="1">IF(I328&gt;0,J328*100/I328,0)</f>
        <v>24.153846153846153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1148530</v>
      </c>
      <c r="M329" s="152">
        <f t="shared" ca="1" si="98"/>
        <v>1148530</v>
      </c>
      <c r="N329" s="152">
        <f t="shared" ca="1" si="98"/>
        <v>1069297.29</v>
      </c>
      <c r="O329" s="151">
        <f t="shared" ref="O329:O331" ca="1" si="99">IF(L329&gt;0,N329*100/L329,0)</f>
        <v>93.101380895579567</v>
      </c>
      <c r="P329" s="151">
        <f t="shared" ref="P329:P331" ca="1" si="100">IF(M329&gt;0,N329*100/M329,0)</f>
        <v>93.101380895579567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1148530</v>
      </c>
      <c r="M331" s="157">
        <f t="shared" ca="1" si="102"/>
        <v>1148530</v>
      </c>
      <c r="N331" s="157">
        <f t="shared" ca="1" si="102"/>
        <v>1069297.29</v>
      </c>
      <c r="O331" s="156">
        <f t="shared" ca="1" si="99"/>
        <v>93.101380895579567</v>
      </c>
      <c r="P331" s="156">
        <f t="shared" ca="1" si="100"/>
        <v>93.101380895579567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962530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IFERROR(__xludf.DUMMYFUNCTION("IMPORTRANGE(""https://docs.google.com/spreadsheets/d/1Yj_ptqi66GCucihVvJfMjLAmec39IyEx_6qawtMGysU/edit?usp=sharing"",""สบก!DM53"")"),883297.29)</f>
        <v>883297.29</v>
      </c>
      <c r="O333" s="169">
        <f ca="1">IF(L333&gt;0,N333*100/L333,0)</f>
        <v>91.768286702752121</v>
      </c>
      <c r="P333" s="169">
        <f ca="1">IF(M333&gt;0,N333*100/M333,0)</f>
        <v>91.768286702752121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IFERROR(__xludf.DUMMYFUNCTION("IMPORTRANGE(""https://docs.google.com/spreadsheets/d/1Yj_ptqi66GCucihVvJfMjLAmec39IyEx_6qawtMGysU/edit?usp=sharing"",""สบก!DI53"")"),544930)</f>
        <v>544930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IFERROR(__xludf.DUMMYFUNCTION("IMPORTRANGE(""https://docs.google.com/spreadsheets/d/1XL5vhW3sbDhbH9Cz0tuDiY8C3ctxq1tqvaCgkFb8cCA/edit?usp=sharing"",""หนองคาย!J234"")"),264)</f>
        <v>264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IFERROR(__xludf.DUMMYFUNCTION("IMPORTRANGE(""https://docs.google.com/spreadsheets/d/1XL5vhW3sbDhbH9Cz0tuDiY8C3ctxq1tqvaCgkFb8cCA/edit?usp=sharing"",""หนองคาย!J235"")"),2727.02)</f>
        <v>2727.02</v>
      </c>
      <c r="K340" s="343">
        <f t="shared" ca="1" si="103"/>
        <v>80.776658767772517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IFERROR(__xludf.DUMMYFUNCTION("IMPORTRANGE(""https://docs.google.com/spreadsheets/d/1XL5vhW3sbDhbH9Cz0tuDiY8C3ctxq1tqvaCgkFb8cCA/edit?usp=sharing"",""หนองคาย!J236"")"),404)</f>
        <v>404</v>
      </c>
      <c r="K341" s="343">
        <f t="shared" ca="1" si="103"/>
        <v>62.153846153846153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IFERROR(__xludf.DUMMYFUNCTION("IMPORTRANGE(""https://docs.google.com/spreadsheets/d/1XL5vhW3sbDhbH9Cz0tuDiY8C3ctxq1tqvaCgkFb8cCA/edit?usp=sharing"",""หนองคาย!J237"")"),4929.33)</f>
        <v>4929.33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IFERROR(__xludf.DUMMYFUNCTION("IMPORTRANGE(""https://docs.google.com/spreadsheets/d/1XL5vhW3sbDhbH9Cz0tuDiY8C3ctxq1tqvaCgkFb8cCA/edit?usp=sharing"",""หนองคาย!J240"")"),157)</f>
        <v>157</v>
      </c>
      <c r="K345" s="343">
        <f t="shared" ca="1" si="103"/>
        <v>24.153846153846153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IFERROR(__xludf.DUMMYFUNCTION("IMPORTRANGE(""https://docs.google.com/spreadsheets/d/1XL5vhW3sbDhbH9Cz0tuDiY8C3ctxq1tqvaCgkFb8cCA/edit?usp=sharing"",""หนองคาย!J241"")"),2089.18)</f>
        <v>2089.1799999999998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IFERROR(__xludf.DUMMYFUNCTION("IMPORTRANGE(""https://docs.google.com/spreadsheets/d/1XL5vhW3sbDhbH9Cz0tuDiY8C3ctxq1tqvaCgkFb8cCA/edit?usp=sharing"",""หนองคาย!L242"")"),2451186)</f>
        <v>2451186</v>
      </c>
      <c r="M347" s="358"/>
      <c r="N347" s="358">
        <f ca="1">IFERROR(__xludf.DUMMYFUNCTION("IMPORTRANGE(""https://docs.google.com/spreadsheets/d/1XL5vhW3sbDhbH9Cz0tuDiY8C3ctxq1tqvaCgkFb8cCA/edit?usp=sharing"",""หนองคาย!M242"")"),2019730.03)</f>
        <v>2019730.03</v>
      </c>
      <c r="O347" s="358">
        <f ca="1">+IF(L347&gt;0,N347*100/L347,0)</f>
        <v>82.398073014450958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IFERROR(__xludf.DUMMYFUNCTION("IMPORTRANGE(""https://docs.google.com/spreadsheets/d/1XL5vhW3sbDhbH9Cz0tuDiY8C3ctxq1tqvaCgkFb8cCA/edit?usp=sharing"",""หนองคาย!J244"")"),400)</f>
        <v>400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IFERROR(__xludf.DUMMYFUNCTION("IMPORTRANGE(""https://docs.google.com/spreadsheets/d/1XL5vhW3sbDhbH9Cz0tuDiY8C3ctxq1tqvaCgkFb8cCA/edit?usp=sharing"",""หนองคาย!L244"")"),657010)</f>
        <v>657010</v>
      </c>
      <c r="M349" s="373"/>
      <c r="N349" s="373">
        <f ca="1">IFERROR(__xludf.DUMMYFUNCTION("IMPORTRANGE(""https://docs.google.com/spreadsheets/d/1XL5vhW3sbDhbH9Cz0tuDiY8C3ctxq1tqvaCgkFb8cCA/edit?usp=sharing"",""หนองคาย!M244"")"),544230.71)</f>
        <v>544230.71</v>
      </c>
      <c r="O349" s="373">
        <f ca="1">+IF(L349&gt;0,N349*100/L349,0)</f>
        <v>82.834463706792889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IFERROR(__xludf.DUMMYFUNCTION("IMPORTRANGE(""https://docs.google.com/spreadsheets/d/1XL5vhW3sbDhbH9Cz0tuDiY8C3ctxq1tqvaCgkFb8cCA/edit?usp=sharing"",""หนองคาย!L247"")"),657010)</f>
        <v>657010</v>
      </c>
      <c r="M352" s="165"/>
      <c r="N352" s="164">
        <f ca="1">IFERROR(__xludf.DUMMYFUNCTION("IMPORTRANGE(""https://docs.google.com/spreadsheets/d/1XL5vhW3sbDhbH9Cz0tuDiY8C3ctxq1tqvaCgkFb8cCA/edit?usp=sharing"",""หนองคาย!M247"")"),544230.71)</f>
        <v>544230.71</v>
      </c>
      <c r="O352" s="165">
        <f t="shared" ca="1" si="105"/>
        <v>82.834463706792889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IFERROR(__xludf.DUMMYFUNCTION("IMPORTRANGE(""https://docs.google.com/spreadsheets/d/1XL5vhW3sbDhbH9Cz0tuDiY8C3ctxq1tqvaCgkFb8cCA/edit?usp=sharing"",""หนองคาย!L249"")"),657010)</f>
        <v>657010</v>
      </c>
      <c r="M354" s="169"/>
      <c r="N354" s="168">
        <f ca="1">IFERROR(__xludf.DUMMYFUNCTION("IMPORTRANGE(""https://docs.google.com/spreadsheets/d/1XL5vhW3sbDhbH9Cz0tuDiY8C3ctxq1tqvaCgkFb8cCA/edit?usp=sharing"",""หนองคาย!M249"")"),544230.71)</f>
        <v>544230.71</v>
      </c>
      <c r="O354" s="169">
        <f t="shared" ca="1" si="105"/>
        <v>82.834463706792889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IFERROR(__xludf.DUMMYFUNCTION("IMPORTRANGE(""https://docs.google.com/spreadsheets/d/1XL5vhW3sbDhbH9Cz0tuDiY8C3ctxq1tqvaCgkFb8cCA/edit?usp=sharing"",""หนองคาย!M250"")"),136558)</f>
        <v>136558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IFERROR(__xludf.DUMMYFUNCTION("IMPORTRANGE(""https://docs.google.com/spreadsheets/d/1XL5vhW3sbDhbH9Cz0tuDiY8C3ctxq1tqvaCgkFb8cCA/edit?usp=sharing"",""หนองคาย!M251"")"),255659)</f>
        <v>255659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IFERROR(__xludf.DUMMYFUNCTION("IMPORTRANGE(""https://docs.google.com/spreadsheets/d/1XL5vhW3sbDhbH9Cz0tuDiY8C3ctxq1tqvaCgkFb8cCA/edit?usp=sharing"",""หนองคาย!M252"")"),117552.64)</f>
        <v>117552.64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IFERROR(__xludf.DUMMYFUNCTION("IMPORTRANGE(""https://docs.google.com/spreadsheets/d/1XL5vhW3sbDhbH9Cz0tuDiY8C3ctxq1tqvaCgkFb8cCA/edit?usp=sharing"",""หนองคาย!M253"")"),34461.07)</f>
        <v>34461.07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IFERROR(__xludf.DUMMYFUNCTION("IMPORTRANGE(""https://docs.google.com/spreadsheets/d/1XL5vhW3sbDhbH9Cz0tuDiY8C3ctxq1tqvaCgkFb8cCA/edit?usp=sharing"",""หนองคาย!J270"")"),400)</f>
        <v>400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IFERROR(__xludf.DUMMYFUNCTION("IMPORTRANGE(""https://docs.google.com/spreadsheets/d/1XL5vhW3sbDhbH9Cz0tuDiY8C3ctxq1tqvaCgkFb8cCA/edit?usp=sharing"",""หนองคาย!J272"")"),300)</f>
        <v>300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IFERROR(__xludf.DUMMYFUNCTION("IMPORTRANGE(""https://docs.google.com/spreadsheets/d/1XL5vhW3sbDhbH9Cz0tuDiY8C3ctxq1tqvaCgkFb8cCA/edit?usp=sharing"",""หนองคาย!M275"")"),449101)</f>
        <v>449101</v>
      </c>
      <c r="O380" s="373">
        <f ca="1">+IF(L380&gt;0,N380*100/L380,0)</f>
        <v>97.60094753770592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IFERROR(__xludf.DUMMYFUNCTION("IMPORTRANGE(""https://docs.google.com/spreadsheets/d/1XL5vhW3sbDhbH9Cz0tuDiY8C3ctxq1tqvaCgkFb8cCA/edit?usp=sharing"",""หนองคาย!M278"")"),449101)</f>
        <v>449101</v>
      </c>
      <c r="O383" s="165">
        <f t="shared" ca="1" si="109"/>
        <v>97.60094753770592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IFERROR(__xludf.DUMMYFUNCTION("IMPORTRANGE(""https://docs.google.com/spreadsheets/d/1XL5vhW3sbDhbH9Cz0tuDiY8C3ctxq1tqvaCgkFb8cCA/edit?usp=sharing"",""หนองคาย!M280"")"),449101)</f>
        <v>449101</v>
      </c>
      <c r="O385" s="169">
        <f t="shared" ca="1" si="109"/>
        <v>97.60094753770592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IFERROR(__xludf.DUMMYFUNCTION("IMPORTRANGE(""https://docs.google.com/spreadsheets/d/1XL5vhW3sbDhbH9Cz0tuDiY8C3ctxq1tqvaCgkFb8cCA/edit?usp=sharing"",""หนองคาย!M284"")"),26445)</f>
        <v>26445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IFERROR(__xludf.DUMMYFUNCTION("IMPORTRANGE(""https://docs.google.com/spreadsheets/d/1XL5vhW3sbDhbH9Cz0tuDiY8C3ctxq1tqvaCgkFb8cCA/edit?usp=sharing"",""หนองคาย!M296"")"),187957.95)</f>
        <v>187957.95</v>
      </c>
      <c r="O401" s="373">
        <f ca="1">+IF(L401&gt;0,N401*100/L401,0)</f>
        <v>97.241424802110814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IFERROR(__xludf.DUMMYFUNCTION("IMPORTRANGE(""https://docs.google.com/spreadsheets/d/1XL5vhW3sbDhbH9Cz0tuDiY8C3ctxq1tqvaCgkFb8cCA/edit?usp=sharing"",""หนองคาย!M299"")"),187957.95)</f>
        <v>187957.95</v>
      </c>
      <c r="O404" s="169">
        <f t="shared" ca="1" si="112"/>
        <v>97.241424802110814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IFERROR(__xludf.DUMMYFUNCTION("IMPORTRANGE(""https://docs.google.com/spreadsheets/d/1XL5vhW3sbDhbH9Cz0tuDiY8C3ctxq1tqvaCgkFb8cCA/edit?usp=sharing"",""หนองคาย!M301"")"),187957.95)</f>
        <v>187957.95</v>
      </c>
      <c r="O406" s="169">
        <f t="shared" ca="1" si="112"/>
        <v>97.241424802110814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IFERROR(__xludf.DUMMYFUNCTION("IMPORTRANGE(""https://docs.google.com/spreadsheets/d/1XL5vhW3sbDhbH9Cz0tuDiY8C3ctxq1tqvaCgkFb8cCA/edit?usp=sharing"",""หนองคาย!M305"")"),27845.01)</f>
        <v>27845.01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IFERROR(__xludf.DUMMYFUNCTION("IMPORTRANGE(""https://docs.google.com/spreadsheets/d/1XL5vhW3sbDhbH9Cz0tuDiY8C3ctxq1tqvaCgkFb8cCA/edit?usp=sharing"",""หนองคาย!M330"")"),50775)</f>
        <v>50775</v>
      </c>
      <c r="O435" s="412">
        <f t="shared" ref="O435:O439" ca="1" si="114">+IF(L435&gt;0,N435*100/L435,0)</f>
        <v>57.698863636363633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IFERROR(__xludf.DUMMYFUNCTION("IMPORTRANGE(""https://docs.google.com/spreadsheets/d/1XL5vhW3sbDhbH9Cz0tuDiY8C3ctxq1tqvaCgkFb8cCA/edit?usp=sharing"",""หนองคาย!M332"")"),50775)</f>
        <v>50775</v>
      </c>
      <c r="O437" s="169">
        <f t="shared" ca="1" si="114"/>
        <v>57.698863636363633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IFERROR(__xludf.DUMMYFUNCTION("IMPORTRANGE(""https://docs.google.com/spreadsheets/d/1XL5vhW3sbDhbH9Cz0tuDiY8C3ctxq1tqvaCgkFb8cCA/edit?usp=sharing"",""หนองคาย!M334"")"),50775)</f>
        <v>50775</v>
      </c>
      <c r="O439" s="169">
        <f t="shared" ca="1" si="114"/>
        <v>57.698863636363633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IFERROR(__xludf.DUMMYFUNCTION("IMPORTRANGE(""https://docs.google.com/spreadsheets/d/1XL5vhW3sbDhbH9Cz0tuDiY8C3ctxq1tqvaCgkFb8cCA/edit?usp=sharing"",""หนองคาย!M338"")"),18555)</f>
        <v>18555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IFERROR(__xludf.DUMMYFUNCTION("IMPORTRANGE(""https://docs.google.com/spreadsheets/d/1XL5vhW3sbDhbH9Cz0tuDiY8C3ctxq1tqvaCgkFb8cCA/edit?usp=sharing"",""หนองคาย!J350"")"),52526.09)</f>
        <v>52526.09</v>
      </c>
      <c r="K455" s="372">
        <f ca="1">IF(I455&gt;0,J455*100/I455,0)</f>
        <v>99.32509502108428</v>
      </c>
      <c r="L455" s="373">
        <f ca="1">IFERROR(__xludf.DUMMYFUNCTION("IMPORTRANGE(""https://docs.google.com/spreadsheets/d/1XL5vhW3sbDhbH9Cz0tuDiY8C3ctxq1tqvaCgkFb8cCA/edit?usp=sharing"",""หนองคาย!L350"")"),753860)</f>
        <v>753860</v>
      </c>
      <c r="M455" s="373"/>
      <c r="N455" s="373">
        <f ca="1">IFERROR(__xludf.DUMMYFUNCTION("IMPORTRANGE(""https://docs.google.com/spreadsheets/d/1XL5vhW3sbDhbH9Cz0tuDiY8C3ctxq1tqvaCgkFb8cCA/edit?usp=sharing"",""หนองคาย!M350"")"),543710.52)</f>
        <v>543710.52</v>
      </c>
      <c r="O455" s="373">
        <f t="shared" ref="O455:O459" ca="1" si="116">+IF(L455&gt;0,N455*100/L455,0)</f>
        <v>72.12354017987424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IFERROR(__xludf.DUMMYFUNCTION("IMPORTRANGE(""https://docs.google.com/spreadsheets/d/1XL5vhW3sbDhbH9Cz0tuDiY8C3ctxq1tqvaCgkFb8cCA/edit?usp=sharing"",""หนองคาย!L352"")"),753860)</f>
        <v>753860</v>
      </c>
      <c r="M457" s="165"/>
      <c r="N457" s="169">
        <f ca="1">IFERROR(__xludf.DUMMYFUNCTION("IMPORTRANGE(""https://docs.google.com/spreadsheets/d/1XL5vhW3sbDhbH9Cz0tuDiY8C3ctxq1tqvaCgkFb8cCA/edit?usp=sharing"",""หนองคาย!M352"")"),543710.52)</f>
        <v>543710.52</v>
      </c>
      <c r="O457" s="169">
        <f t="shared" ca="1" si="116"/>
        <v>72.12354017987424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IFERROR(__xludf.DUMMYFUNCTION("IMPORTRANGE(""https://docs.google.com/spreadsheets/d/1XL5vhW3sbDhbH9Cz0tuDiY8C3ctxq1tqvaCgkFb8cCA/edit?usp=sharing"",""หนองคาย!L354"")"),753860)</f>
        <v>753860</v>
      </c>
      <c r="M459" s="169"/>
      <c r="N459" s="169">
        <f ca="1">IFERROR(__xludf.DUMMYFUNCTION("IMPORTRANGE(""https://docs.google.com/spreadsheets/d/1XL5vhW3sbDhbH9Cz0tuDiY8C3ctxq1tqvaCgkFb8cCA/edit?usp=sharing"",""หนองคาย!M354"")"),543710.52)</f>
        <v>543710.52</v>
      </c>
      <c r="O459" s="169">
        <f t="shared" ca="1" si="116"/>
        <v>72.12354017987424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IFERROR(__xludf.DUMMYFUNCTION("IMPORTRANGE(""https://docs.google.com/spreadsheets/d/1XL5vhW3sbDhbH9Cz0tuDiY8C3ctxq1tqvaCgkFb8cCA/edit?usp=sharing"",""หนองคาย!M357"")"),100478.51)</f>
        <v>100478.51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IFERROR(__xludf.DUMMYFUNCTION("IMPORTRANGE(""https://docs.google.com/spreadsheets/d/1XL5vhW3sbDhbH9Cz0tuDiY8C3ctxq1tqvaCgkFb8cCA/edit?usp=sharing"",""หนองคาย!M358"")"),443232.01)</f>
        <v>443232.01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IFERROR(__xludf.DUMMYFUNCTION("IMPORTRANGE(""https://docs.google.com/spreadsheets/d/1XL5vhW3sbDhbH9Cz0tuDiY8C3ctxq1tqvaCgkFb8cCA/edit?usp=sharing"",""หนองคาย!J359"")"),52526.09)</f>
        <v>52526.09</v>
      </c>
      <c r="K464" s="269">
        <f t="shared" ref="K464:K515" ca="1" si="117">IF(I464&gt;0,J464*100/I464,0)</f>
        <v>99.32509502108428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IFERROR(__xludf.DUMMYFUNCTION("IMPORTRANGE(""https://docs.google.com/spreadsheets/d/1XL5vhW3sbDhbH9Cz0tuDiY8C3ctxq1tqvaCgkFb8cCA/edit?usp=sharing"",""หนองคาย!J376"")"),52526.09)</f>
        <v>52526.09</v>
      </c>
      <c r="K481" s="202">
        <f t="shared" ca="1" si="117"/>
        <v>99.32509502108428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IFERROR(__xludf.DUMMYFUNCTION("IMPORTRANGE(""https://docs.google.com/spreadsheets/d/1XL5vhW3sbDhbH9Cz0tuDiY8C3ctxq1tqvaCgkFb8cCA/edit?usp=sharing"",""หนองคาย!J377"")"),6536)</f>
        <v>6536</v>
      </c>
      <c r="K482" s="202">
        <f t="shared" ca="1" si="117"/>
        <v>99.908284928156533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IFERROR(__xludf.DUMMYFUNCTION("IMPORTRANGE(""https://docs.google.com/spreadsheets/d/1XL5vhW3sbDhbH9Cz0tuDiY8C3ctxq1tqvaCgkFb8cCA/edit?usp=sharing"",""หนองคาย!J378"")"),41140)</f>
        <v>41140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IFERROR(__xludf.DUMMYFUNCTION("IMPORTRANGE(""https://docs.google.com/spreadsheets/d/1XL5vhW3sbDhbH9Cz0tuDiY8C3ctxq1tqvaCgkFb8cCA/edit?usp=sharing"",""หนองคาย!J379"")"),5533)</f>
        <v>5533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IFERROR(__xludf.DUMMYFUNCTION("IMPORTRANGE(""https://docs.google.com/spreadsheets/d/1XL5vhW3sbDhbH9Cz0tuDiY8C3ctxq1tqvaCgkFb8cCA/edit?usp=sharing"",""หนองคาย!J380"")"),2118)</f>
        <v>2118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IFERROR(__xludf.DUMMYFUNCTION("IMPORTRANGE(""https://docs.google.com/spreadsheets/d/1XL5vhW3sbDhbH9Cz0tuDiY8C3ctxq1tqvaCgkFb8cCA/edit?usp=sharing"",""หนองคาย!J381"")"),180)</f>
        <v>180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IFERROR(__xludf.DUMMYFUNCTION("IMPORTRANGE(""https://docs.google.com/spreadsheets/d/1XL5vhW3sbDhbH9Cz0tuDiY8C3ctxq1tqvaCgkFb8cCA/edit?usp=sharing"",""หนองคาย!J382"")"),2153.08999999999)</f>
        <v>2153.0899999999901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IFERROR(__xludf.DUMMYFUNCTION("IMPORTRANGE(""https://docs.google.com/spreadsheets/d/1XL5vhW3sbDhbH9Cz0tuDiY8C3ctxq1tqvaCgkFb8cCA/edit?usp=sharing"",""หนองคาย!J383"")"),191)</f>
        <v>191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IFERROR(__xludf.DUMMYFUNCTION("IMPORTRANGE(""https://docs.google.com/spreadsheets/d/1XL5vhW3sbDhbH9Cz0tuDiY8C3ctxq1tqvaCgkFb8cCA/edit?usp=sharing"",""หนองคาย!J384"")"),2144.47)</f>
        <v>2144.4699999999998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IFERROR(__xludf.DUMMYFUNCTION("IMPORTRANGE(""https://docs.google.com/spreadsheets/d/1XL5vhW3sbDhbH9Cz0tuDiY8C3ctxq1tqvaCgkFb8cCA/edit?usp=sharing"",""หนองคาย!J385"")"),190)</f>
        <v>190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IFERROR(__xludf.DUMMYFUNCTION("IMPORTRANGE(""https://docs.google.com/spreadsheets/d/1XL5vhW3sbDhbH9Cz0tuDiY8C3ctxq1tqvaCgkFb8cCA/edit?usp=sharing"",""หนองคาย!J386"")"),8.62)</f>
        <v>8.6199999999999992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IFERROR(__xludf.DUMMYFUNCTION("IMPORTRANGE(""https://docs.google.com/spreadsheets/d/1XL5vhW3sbDhbH9Cz0tuDiY8C3ctxq1tqvaCgkFb8cCA/edit?usp=sharing"",""หนองคาย!J388"")"),7115)</f>
        <v>7115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IFERROR(__xludf.DUMMYFUNCTION("IMPORTRANGE(""https://docs.google.com/spreadsheets/d/1XL5vhW3sbDhbH9Cz0tuDiY8C3ctxq1tqvaCgkFb8cCA/edit?usp=sharing"",""หนองคาย!J389"")"),632)</f>
        <v>632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IFERROR(__xludf.DUMMYFUNCTION("IMPORTRANGE(""https://docs.google.com/spreadsheets/d/1XL5vhW3sbDhbH9Cz0tuDiY8C3ctxq1tqvaCgkFb8cCA/edit?usp=sharing"",""หนองคาย!J392"")"),7274)</f>
        <v>7274</v>
      </c>
      <c r="K497" s="444">
        <f t="shared" ca="1" si="117"/>
        <v>67.981308411214954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IFERROR(__xludf.DUMMYFUNCTION("IMPORTRANGE(""https://docs.google.com/spreadsheets/d/1XL5vhW3sbDhbH9Cz0tuDiY8C3ctxq1tqvaCgkFb8cCA/edit?usp=sharing"",""หนองคาย!J393"")"),7274)</f>
        <v>7274</v>
      </c>
      <c r="K498" s="163">
        <f t="shared" ca="1" si="117"/>
        <v>67.981308411214954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IFERROR(__xludf.DUMMYFUNCTION("IMPORTRANGE(""https://docs.google.com/spreadsheets/d/1XL5vhW3sbDhbH9Cz0tuDiY8C3ctxq1tqvaCgkFb8cCA/edit?usp=sharing"",""หนองคาย!J394"")"),528)</f>
        <v>528</v>
      </c>
      <c r="K499" s="202">
        <f t="shared" ca="1" si="117"/>
        <v>59.19282511210762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IFERROR(__xludf.DUMMYFUNCTION("IMPORTRANGE(""https://docs.google.com/spreadsheets/d/1XL5vhW3sbDhbH9Cz0tuDiY8C3ctxq1tqvaCgkFb8cCA/edit?usp=sharing"",""หนองคาย!J395"")"),6571)</f>
        <v>6571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IFERROR(__xludf.DUMMYFUNCTION("IMPORTRANGE(""https://docs.google.com/spreadsheets/d/1XL5vhW3sbDhbH9Cz0tuDiY8C3ctxq1tqvaCgkFb8cCA/edit?usp=sharing"",""หนองคาย!J396"")"),475)</f>
        <v>475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IFERROR(__xludf.DUMMYFUNCTION("IMPORTRANGE(""https://docs.google.com/spreadsheets/d/1XL5vhW3sbDhbH9Cz0tuDiY8C3ctxq1tqvaCgkFb8cCA/edit?usp=sharing"",""หนองคาย!J397"")"),5480)</f>
        <v>5480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IFERROR(__xludf.DUMMYFUNCTION("IMPORTRANGE(""https://docs.google.com/spreadsheets/d/1XL5vhW3sbDhbH9Cz0tuDiY8C3ctxq1tqvaCgkFb8cCA/edit?usp=sharing"",""หนองคาย!J398"")"),379)</f>
        <v>379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IFERROR(__xludf.DUMMYFUNCTION("IMPORTRANGE(""https://docs.google.com/spreadsheets/d/1XL5vhW3sbDhbH9Cz0tuDiY8C3ctxq1tqvaCgkFb8cCA/edit?usp=sharing"",""หนองคาย!J399"")"),732)</f>
        <v>732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IFERROR(__xludf.DUMMYFUNCTION("IMPORTRANGE(""https://docs.google.com/spreadsheets/d/1XL5vhW3sbDhbH9Cz0tuDiY8C3ctxq1tqvaCgkFb8cCA/edit?usp=sharing"",""หนองคาย!J400"")"),56)</f>
        <v>56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IFERROR(__xludf.DUMMYFUNCTION("IMPORTRANGE(""https://docs.google.com/spreadsheets/d/1XL5vhW3sbDhbH9Cz0tuDiY8C3ctxq1tqvaCgkFb8cCA/edit?usp=sharing"",""หนองคาย!J401"")"),359)</f>
        <v>359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IFERROR(__xludf.DUMMYFUNCTION("IMPORTRANGE(""https://docs.google.com/spreadsheets/d/1XL5vhW3sbDhbH9Cz0tuDiY8C3ctxq1tqvaCgkFb8cCA/edit?usp=sharing"",""หนองคาย!J402"")"),40)</f>
        <v>40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IFERROR(__xludf.DUMMYFUNCTION("IMPORTRANGE(""https://docs.google.com/spreadsheets/d/1XL5vhW3sbDhbH9Cz0tuDiY8C3ctxq1tqvaCgkFb8cCA/edit?usp=sharing"",""หนองคาย!J403"")"),499)</f>
        <v>499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IFERROR(__xludf.DUMMYFUNCTION("IMPORTRANGE(""https://docs.google.com/spreadsheets/d/1XL5vhW3sbDhbH9Cz0tuDiY8C3ctxq1tqvaCgkFb8cCA/edit?usp=sharing"",""หนองคาย!J404"")"),29)</f>
        <v>29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IFERROR(__xludf.DUMMYFUNCTION("IMPORTRANGE(""https://docs.google.com/spreadsheets/d/1XL5vhW3sbDhbH9Cz0tuDiY8C3ctxq1tqvaCgkFb8cCA/edit?usp=sharing"",""หนองคาย!J405"")"),141)</f>
        <v>141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IFERROR(__xludf.DUMMYFUNCTION("IMPORTRANGE(""https://docs.google.com/spreadsheets/d/1XL5vhW3sbDhbH9Cz0tuDiY8C3ctxq1tqvaCgkFb8cCA/edit?usp=sharing"",""หนองคาย!J406"")"),7)</f>
        <v>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IFERROR(__xludf.DUMMYFUNCTION("IMPORTRANGE(""https://docs.google.com/spreadsheets/d/1XL5vhW3sbDhbH9Cz0tuDiY8C3ctxq1tqvaCgkFb8cCA/edit?usp=sharing"",""หนองคาย!J407"")"),358)</f>
        <v>358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IFERROR(__xludf.DUMMYFUNCTION("IMPORTRANGE(""https://docs.google.com/spreadsheets/d/1XL5vhW3sbDhbH9Cz0tuDiY8C3ctxq1tqvaCgkFb8cCA/edit?usp=sharing"",""หนองคาย!J408"")"),22)</f>
        <v>22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IFERROR(__xludf.DUMMYFUNCTION("IMPORTRANGE(""https://docs.google.com/spreadsheets/d/1XL5vhW3sbDhbH9Cz0tuDiY8C3ctxq1tqvaCgkFb8cCA/edit?usp=sharing"",""หนองคาย!J409"")"),204)</f>
        <v>204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IFERROR(__xludf.DUMMYFUNCTION("IMPORTRANGE(""https://docs.google.com/spreadsheets/d/1XL5vhW3sbDhbH9Cz0tuDiY8C3ctxq1tqvaCgkFb8cCA/edit?usp=sharing"",""หนองคาย!J410"")"),24)</f>
        <v>24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IFERROR(__xludf.DUMMYFUNCTION("IMPORTRANGE(""https://docs.google.com/spreadsheets/d/1XL5vhW3sbDhbH9Cz0tuDiY8C3ctxq1tqvaCgkFb8cCA/edit?usp=sharing"",""หนองคาย!J420"")"),102)</f>
        <v>102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IFERROR(__xludf.DUMMYFUNCTION("IMPORTRANGE(""https://docs.google.com/spreadsheets/d/1XL5vhW3sbDhbH9Cz0tuDiY8C3ctxq1tqvaCgkFb8cCA/edit?usp=sharing"",""หนองคาย!J422"")"),44)</f>
        <v>44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IFERROR(__xludf.DUMMYFUNCTION("IMPORTRANGE(""https://docs.google.com/spreadsheets/d/1XL5vhW3sbDhbH9Cz0tuDiY8C3ctxq1tqvaCgkFb8cCA/edit?usp=sharing"",""หนองคาย!J423"")"),7)</f>
        <v>7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IFERROR(__xludf.DUMMYFUNCTION("IMPORTRANGE(""https://docs.google.com/spreadsheets/d/1XL5vhW3sbDhbH9Cz0tuDiY8C3ctxq1tqvaCgkFb8cCA/edit?usp=sharing"",""หนองคาย!J424"")"),58)</f>
        <v>58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IFERROR(__xludf.DUMMYFUNCTION("IMPORTRANGE(""https://docs.google.com/spreadsheets/d/1XL5vhW3sbDhbH9Cz0tuDiY8C3ctxq1tqvaCgkFb8cCA/edit?usp=sharing"",""หนองคาย!J425"")"),9)</f>
        <v>9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IFERROR(__xludf.DUMMYFUNCTION("IMPORTRANGE(""https://docs.google.com/spreadsheets/d/1XL5vhW3sbDhbH9Cz0tuDiY8C3ctxq1tqvaCgkFb8cCA/edit?usp=sharing"",""หนองคาย!J459"")"),6288)</f>
        <v>6288</v>
      </c>
      <c r="K564" s="372">
        <f ca="1">IF(I564&gt;0,J564*100/I564,0)</f>
        <v>285.81818181818181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IFERROR(__xludf.DUMMYFUNCTION("IMPORTRANGE(""https://docs.google.com/spreadsheets/d/1XL5vhW3sbDhbH9Cz0tuDiY8C3ctxq1tqvaCgkFb8cCA/edit?usp=sharing"",""หนองคาย!M459"")"),136870.32)</f>
        <v>136870.32</v>
      </c>
      <c r="O564" s="373">
        <f t="shared" ref="O564:O568" ca="1" si="122">+IF(L564&gt;0,N564*100/L564,0)</f>
        <v>95.686744966442959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IFERROR(__xludf.DUMMYFUNCTION("IMPORTRANGE(""https://docs.google.com/spreadsheets/d/1XL5vhW3sbDhbH9Cz0tuDiY8C3ctxq1tqvaCgkFb8cCA/edit?usp=sharing"",""หนองคาย!M461"")"),136870.32)</f>
        <v>136870.32</v>
      </c>
      <c r="O566" s="169">
        <f t="shared" ca="1" si="122"/>
        <v>95.686744966442959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IFERROR(__xludf.DUMMYFUNCTION("IMPORTRANGE(""https://docs.google.com/spreadsheets/d/1XL5vhW3sbDhbH9Cz0tuDiY8C3ctxq1tqvaCgkFb8cCA/edit?usp=sharing"",""หนองคาย!M463"")"),136870.32)</f>
        <v>136870.32</v>
      </c>
      <c r="O568" s="169">
        <f t="shared" ca="1" si="122"/>
        <v>95.686744966442959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IFERROR(__xludf.DUMMYFUNCTION("IMPORTRANGE(""https://docs.google.com/spreadsheets/d/1XL5vhW3sbDhbH9Cz0tuDiY8C3ctxq1tqvaCgkFb8cCA/edit?usp=sharing"",""หนองคาย!M466"")"),93025.33)</f>
        <v>93025.33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IFERROR(__xludf.DUMMYFUNCTION("IMPORTRANGE(""https://docs.google.com/spreadsheets/d/1XL5vhW3sbDhbH9Cz0tuDiY8C3ctxq1tqvaCgkFb8cCA/edit?usp=sharing"",""หนองคาย!J468"")"),6288)</f>
        <v>6288</v>
      </c>
      <c r="K573" s="202">
        <f ca="1">IF(I573&gt;0,J573*100/I573,0)</f>
        <v>285.81818181818181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IFERROR(__xludf.DUMMYFUNCTION("IMPORTRANGE(""https://docs.google.com/spreadsheets/d/1XL5vhW3sbDhbH9Cz0tuDiY8C3ctxq1tqvaCgkFb8cCA/edit?usp=sharing"",""หนองคาย!J472"")"),6276)</f>
        <v>6276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IFERROR(__xludf.DUMMYFUNCTION("IMPORTRANGE(""https://docs.google.com/spreadsheets/d/1XL5vhW3sbDhbH9Cz0tuDiY8C3ctxq1tqvaCgkFb8cCA/edit?usp=sharing"",""หนองคาย!J474"")"),2)</f>
        <v>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IFERROR(__xludf.DUMMYFUNCTION("IMPORTRANGE(""https://docs.google.com/spreadsheets/d/1XL5vhW3sbDhbH9Cz0tuDiY8C3ctxq1tqvaCgkFb8cCA/edit?usp=sharing"",""หนองคาย!M475"")"),73304.53)</f>
        <v>73304.53</v>
      </c>
      <c r="O580" s="373">
        <f t="shared" ref="O580:O584" ca="1" si="124">+IF(L580&gt;0,N580*100/L580,0)</f>
        <v>63.35413029574957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IFERROR(__xludf.DUMMYFUNCTION("IMPORTRANGE(""https://docs.google.com/spreadsheets/d/1XL5vhW3sbDhbH9Cz0tuDiY8C3ctxq1tqvaCgkFb8cCA/edit?usp=sharing"",""หนองคาย!M477"")"),73304.53)</f>
        <v>73304.53</v>
      </c>
      <c r="O582" s="169">
        <f t="shared" ca="1" si="124"/>
        <v>63.35413029574957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IFERROR(__xludf.DUMMYFUNCTION("IMPORTRANGE(""https://docs.google.com/spreadsheets/d/1XL5vhW3sbDhbH9Cz0tuDiY8C3ctxq1tqvaCgkFb8cCA/edit?usp=sharing"",""หนองคาย!M479"")"),73304.53)</f>
        <v>73304.53</v>
      </c>
      <c r="O584" s="169">
        <f t="shared" ca="1" si="124"/>
        <v>63.35413029574957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IFERROR(__xludf.DUMMYFUNCTION("IMPORTRANGE(""https://docs.google.com/spreadsheets/d/1XL5vhW3sbDhbH9Cz0tuDiY8C3ctxq1tqvaCgkFb8cCA/edit?usp=sharing"",""หนองคาย!M483"")"),73304.53)</f>
        <v>73304.53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IFERROR(__xludf.DUMMYFUNCTION("IMPORTRANGE(""https://docs.google.com/spreadsheets/d/1XL5vhW3sbDhbH9Cz0tuDiY8C3ctxq1tqvaCgkFb8cCA/edit?usp=sharing"",""หนองคาย!M492"")"),5800)</f>
        <v>5800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IFERROR(__xludf.DUMMYFUNCTION("IMPORTRANGE(""https://docs.google.com/spreadsheets/d/1XL5vhW3sbDhbH9Cz0tuDiY8C3ctxq1tqvaCgkFb8cCA/edit?usp=sharing"",""หนองคาย!M494"")"),5800)</f>
        <v>5800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IFERROR(__xludf.DUMMYFUNCTION("IMPORTRANGE(""https://docs.google.com/spreadsheets/d/1XL5vhW3sbDhbH9Cz0tuDiY8C3ctxq1tqvaCgkFb8cCA/edit?usp=sharing"",""หนองคาย!M496"")"),5800)</f>
        <v>5800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IFERROR(__xludf.DUMMYFUNCTION("IMPORTRANGE(""https://docs.google.com/spreadsheets/d/1XL5vhW3sbDhbH9Cz0tuDiY8C3ctxq1tqvaCgkFb8cCA/edit?usp=sharing"",""หนองคาย!M500"")"),5800)</f>
        <v>5800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IFERROR(__xludf.DUMMYFUNCTION("IMPORTRANGE(""https://docs.google.com/spreadsheets/d/1XL5vhW3sbDhbH9Cz0tuDiY8C3ctxq1tqvaCgkFb8cCA/edit?usp=sharing"",""หนองคาย!J523"")"),3505686.05)</f>
        <v>3505686.05</v>
      </c>
      <c r="K628" s="343">
        <f t="shared" ref="K628:K635" ca="1" si="129">IF(I628&gt;0,J628*100/I628,0)</f>
        <v>97.913892330922863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IFERROR(__xludf.DUMMYFUNCTION("IMPORTRANGE(""https://docs.google.com/spreadsheets/d/1XL5vhW3sbDhbH9Cz0tuDiY8C3ctxq1tqvaCgkFb8cCA/edit?usp=sharing"",""หนองคาย!J524"")"),353)</f>
        <v>353</v>
      </c>
      <c r="K629" s="343">
        <f t="shared" ca="1" si="129"/>
        <v>98.879551820728295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IFERROR(__xludf.DUMMYFUNCTION("IMPORTRANGE(""https://docs.google.com/spreadsheets/d/1XL5vhW3sbDhbH9Cz0tuDiY8C3ctxq1tqvaCgkFb8cCA/edit?usp=sharing"",""หนองคาย!J525"")"),300313.15)</f>
        <v>300313.15000000002</v>
      </c>
      <c r="K630" s="343">
        <f t="shared" ca="1" si="129"/>
        <v>54.542056486205873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IFERROR(__xludf.DUMMYFUNCTION("IMPORTRANGE(""https://docs.google.com/spreadsheets/d/1XL5vhW3sbDhbH9Cz0tuDiY8C3ctxq1tqvaCgkFb8cCA/edit?usp=sharing"",""หนองคาย!J526"")"),33)</f>
        <v>33</v>
      </c>
      <c r="K631" s="343">
        <f t="shared" ca="1" si="129"/>
        <v>84.615384615384613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IFERROR(__xludf.DUMMYFUNCTION("IMPORTRANGE(""https://docs.google.com/spreadsheets/d/1XL5vhW3sbDhbH9Cz0tuDiY8C3ctxq1tqvaCgkFb8cCA/edit?usp=sharing"",""หนองคาย!J527"")"),681112.49)</f>
        <v>681112.49</v>
      </c>
      <c r="K632" s="343">
        <f t="shared" ca="1" si="129"/>
        <v>112.82273547628552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IFERROR(__xludf.DUMMYFUNCTION("IMPORTRANGE(""https://docs.google.com/spreadsheets/d/1XL5vhW3sbDhbH9Cz0tuDiY8C3ctxq1tqvaCgkFb8cCA/edit?usp=sharing"",""หนองคาย!J528"")"),102)</f>
        <v>102</v>
      </c>
      <c r="K633" s="343">
        <f t="shared" ca="1" si="129"/>
        <v>122.89156626506023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IFERROR(__xludf.DUMMYFUNCTION("IMPORTRANGE(""https://docs.google.com/spreadsheets/d/1XL5vhW3sbDhbH9Cz0tuDiY8C3ctxq1tqvaCgkFb8cCA/edit?usp=sharing"",""หนองคาย!I530"")"),45)</f>
        <v>45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246.66666666666666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36.200000000000003</v>
      </c>
      <c r="K651" s="587">
        <f t="shared" ca="1" si="131"/>
        <v>150.83333333333334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IFERROR(__xludf.DUMMYFUNCTION("IMPORTRANGE(""https://docs.google.com/spreadsheets/d/1XL5vhW3sbDhbH9Cz0tuDiY8C3ctxq1tqvaCgkFb8cCA/edit#gid=346597447"",""หนองคาย!J548"")"),35.65)</f>
        <v>35.65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IFERROR(__xludf.DUMMYFUNCTION("IMPORTRANGE(""https://docs.google.com/spreadsheets/d/1XL5vhW3sbDhbH9Cz0tuDiY8C3ctxq1tqvaCgkFb8cCA/edit#gid=346597447"",""หนองคาย!J553"")"),9)</f>
        <v>9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IFERROR(__xludf.DUMMYFUNCTION("IMPORTRANGE(""https://docs.google.com/spreadsheets/d/1XL5vhW3sbDhbH9Cz0tuDiY8C3ctxq1tqvaCgkFb8cCA/edit#gid=346597447"",""หนองคาย!J554"")"),9)</f>
        <v>9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IFERROR(__xludf.DUMMYFUNCTION("IMPORTRANGE(""https://docs.google.com/spreadsheets/d/1XL5vhW3sbDhbH9Cz0tuDiY8C3ctxq1tqvaCgkFb8cCA/edit#gid=346597447"",""หนองคาย!J555"")"),36.2)</f>
        <v>36.200000000000003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8332593</v>
      </c>
      <c r="M8" s="23">
        <f t="shared" ca="1" si="0"/>
        <v>4869487</v>
      </c>
      <c r="N8" s="23">
        <f t="shared" ca="1" si="0"/>
        <v>6970527.4700000007</v>
      </c>
      <c r="O8" s="22">
        <f t="shared" ref="O8:O16" ca="1" si="1">IF(L8&gt;0,N8*100/L8,0)</f>
        <v>83.653761440166363</v>
      </c>
      <c r="P8" s="22">
        <f t="shared" ref="P8:P16" ca="1" si="2">IF(M8&gt;0,N8*100/M8,0)</f>
        <v>143.14705984429162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8332593</v>
      </c>
      <c r="M10" s="30">
        <f t="shared" ca="1" si="4"/>
        <v>4869487</v>
      </c>
      <c r="N10" s="30">
        <f t="shared" ca="1" si="4"/>
        <v>6970527.4700000007</v>
      </c>
      <c r="O10" s="29">
        <f t="shared" ca="1" si="1"/>
        <v>83.653761440166363</v>
      </c>
      <c r="P10" s="29">
        <f t="shared" ca="1" si="2"/>
        <v>143.14705984429162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7264993</v>
      </c>
      <c r="M12" s="38">
        <f t="shared" ca="1" si="6"/>
        <v>3801887</v>
      </c>
      <c r="N12" s="38">
        <f t="shared" ca="1" si="6"/>
        <v>5902927.4700000007</v>
      </c>
      <c r="O12" s="38">
        <f t="shared" ca="1" si="1"/>
        <v>81.251660806830799</v>
      </c>
      <c r="P12" s="38">
        <f t="shared" ca="1" si="2"/>
        <v>155.26309619407419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2120812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5144181</v>
      </c>
      <c r="M14" s="38">
        <f t="shared" si="8"/>
        <v>0</v>
      </c>
      <c r="N14" s="38">
        <f t="shared" ca="1" si="8"/>
        <v>2524210.5299999998</v>
      </c>
      <c r="O14" s="38">
        <f t="shared" ca="1" si="1"/>
        <v>49.069240176424579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1067600</v>
      </c>
      <c r="M16" s="38">
        <f t="shared" ca="1" si="10"/>
        <v>1067600</v>
      </c>
      <c r="N16" s="38">
        <f t="shared" ca="1" si="10"/>
        <v>1067600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4869487</v>
      </c>
      <c r="M18" s="23">
        <f t="shared" ca="1" si="11"/>
        <v>4869487</v>
      </c>
      <c r="N18" s="23">
        <f t="shared" ca="1" si="11"/>
        <v>4446316.9400000004</v>
      </c>
      <c r="O18" s="22">
        <f t="shared" ref="O18:O20" ca="1" si="12">IF(L18&gt;0,N18*100/L18,0)</f>
        <v>91.309760966606973</v>
      </c>
      <c r="P18" s="22">
        <f t="shared" ref="P18:P26" ca="1" si="13">IF(M18&gt;0,N18*100/M18,0)</f>
        <v>91.309760966606973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4869487</v>
      </c>
      <c r="M20" s="30">
        <f t="shared" ca="1" si="15"/>
        <v>4869487</v>
      </c>
      <c r="N20" s="30">
        <f t="shared" ca="1" si="15"/>
        <v>4446316.9400000004</v>
      </c>
      <c r="O20" s="29">
        <f t="shared" ca="1" si="12"/>
        <v>91.309760966606973</v>
      </c>
      <c r="P20" s="29">
        <f t="shared" ca="1" si="13"/>
        <v>91.309760966606973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3801887</v>
      </c>
      <c r="M22" s="41">
        <f t="shared" ca="1" si="18"/>
        <v>3801887</v>
      </c>
      <c r="N22" s="38">
        <f t="shared" ca="1" si="18"/>
        <v>3378716.9400000004</v>
      </c>
      <c r="O22" s="38">
        <f t="shared" ca="1" si="17"/>
        <v>88.869472974867492</v>
      </c>
      <c r="P22" s="38">
        <f t="shared" ca="1" si="13"/>
        <v>88.869472974867492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2120812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1681075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1067600</v>
      </c>
      <c r="M26" s="49">
        <f t="shared" ca="1" si="22"/>
        <v>1067600</v>
      </c>
      <c r="N26" s="49">
        <f t="shared" ca="1" si="22"/>
        <v>1067600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3463106</v>
      </c>
      <c r="M28" s="23">
        <f t="shared" si="23"/>
        <v>0</v>
      </c>
      <c r="N28" s="23">
        <f t="shared" ca="1" si="23"/>
        <v>2524210.5299999998</v>
      </c>
      <c r="O28" s="22">
        <f t="shared" ref="O28:O30" ca="1" si="24">IF(L28&gt;0,N28*100/L28,0)</f>
        <v>72.888630322028831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3463106</v>
      </c>
      <c r="M30" s="30">
        <f t="shared" si="27"/>
        <v>0</v>
      </c>
      <c r="N30" s="30">
        <f t="shared" ca="1" si="27"/>
        <v>2524210.5299999998</v>
      </c>
      <c r="O30" s="29">
        <f t="shared" ca="1" si="24"/>
        <v>72.888630322028831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3463106</v>
      </c>
      <c r="M32" s="38">
        <f t="shared" si="30"/>
        <v>0</v>
      </c>
      <c r="N32" s="38">
        <f t="shared" ca="1" si="30"/>
        <v>2524210.5299999998</v>
      </c>
      <c r="O32" s="38">
        <f t="shared" ca="1" si="29"/>
        <v>72.888630322028831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3463106</v>
      </c>
      <c r="M34" s="38">
        <f t="shared" si="32"/>
        <v>0</v>
      </c>
      <c r="N34" s="38">
        <f t="shared" ca="1" si="32"/>
        <v>2524210.5299999998</v>
      </c>
      <c r="O34" s="38">
        <f t="shared" ca="1" si="29"/>
        <v>72.888630322028831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4869487</v>
      </c>
      <c r="M37" s="54">
        <f t="shared" ca="1" si="33"/>
        <v>4869487</v>
      </c>
      <c r="N37" s="54">
        <f t="shared" ca="1" si="33"/>
        <v>4446316.9400000004</v>
      </c>
      <c r="O37" s="55">
        <f t="shared" ca="1" si="29"/>
        <v>91.309760966606973</v>
      </c>
      <c r="P37" s="55">
        <f t="shared" ca="1" si="25"/>
        <v>91.309760966606973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1518646.8399999999</v>
      </c>
      <c r="O41" s="77">
        <f t="shared" ref="O41:O43" ca="1" si="35">IF(L41&gt;0,N41*100/L41,0)</f>
        <v>93.784156116840606</v>
      </c>
      <c r="P41" s="77">
        <f t="shared" ref="P41:P43" ca="1" si="36">IF(M41&gt;0,N41*100/M41,0)</f>
        <v>93.784156116840606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1518646.8399999999</v>
      </c>
      <c r="O43" s="77">
        <f t="shared" ca="1" si="35"/>
        <v>93.784156116840606</v>
      </c>
      <c r="P43" s="77">
        <f t="shared" ca="1" si="36"/>
        <v>93.784156116840606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IFERROR(__xludf.DUMMYFUNCTION("IMPORTRANGE(""https://docs.google.com/spreadsheets/d/1Yj_ptqi66GCucihVvJfMjLAmec39IyEx_6qawtMGysU/edit?usp=sharing"",""สบก!R54"")"),548446.84)</f>
        <v>548446.84</v>
      </c>
      <c r="O45" s="624">
        <f ca="1">IF(L45&gt;0,N45*100/L45,0)</f>
        <v>84.493427823139726</v>
      </c>
      <c r="P45" s="624">
        <f ca="1">IF(M45&gt;0,N45*100/M45,0)</f>
        <v>84.493427823139726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838612</v>
      </c>
      <c r="M53" s="121">
        <f t="shared" ca="1" si="39"/>
        <v>838612</v>
      </c>
      <c r="N53" s="121">
        <f t="shared" ca="1" si="39"/>
        <v>771705.87</v>
      </c>
      <c r="O53" s="120">
        <f t="shared" ref="O53:O55" ca="1" si="40">IF(L53&gt;0,N53*100/L53,0)</f>
        <v>92.021801500574753</v>
      </c>
      <c r="P53" s="120">
        <f t="shared" ref="P53:P55" ca="1" si="41">IF(M53&gt;0,N53*100/M53,0)</f>
        <v>92.021801500574753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838612</v>
      </c>
      <c r="M55" s="121">
        <f t="shared" ca="1" si="43"/>
        <v>838612</v>
      </c>
      <c r="N55" s="121">
        <f t="shared" ca="1" si="43"/>
        <v>771705.87</v>
      </c>
      <c r="O55" s="120">
        <f t="shared" ca="1" si="40"/>
        <v>92.021801500574753</v>
      </c>
      <c r="P55" s="120">
        <f t="shared" ca="1" si="41"/>
        <v>92.021801500574753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838612</v>
      </c>
      <c r="M57" s="623">
        <f ca="1">IFERROR(__xludf.DUMMYFUNCTION("IMPORTRANGE(""https://docs.google.com/spreadsheets/d/1Yj_ptqi66GCucihVvJfMjLAmec39IyEx_6qawtMGysU/edit?usp=sharing"",""สบก!Z54"")"),838612)</f>
        <v>838612</v>
      </c>
      <c r="N57" s="623">
        <f ca="1">IFERROR(__xludf.DUMMYFUNCTION("IMPORTRANGE(""https://docs.google.com/spreadsheets/d/1Yj_ptqi66GCucihVvJfMjLAmec39IyEx_6qawtMGysU/edit?usp=sharing"",""สบก!AA54"")"),771705.87)</f>
        <v>771705.87</v>
      </c>
      <c r="O57" s="624">
        <f ca="1">IF(L57&gt;0,N57*100/L57,0)</f>
        <v>92.021801500574753</v>
      </c>
      <c r="P57" s="624">
        <f ca="1">IF(M57&gt;0,N57*100/M57,0)</f>
        <v>92.021801500574753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IFERROR(__xludf.DUMMYFUNCTION("IMPORTRANGE(""https://docs.google.com/spreadsheets/d/1Yj_ptqi66GCucihVvJfMjLAmec39IyEx_6qawtMGysU/edit?usp=sharing"",""สบก!V54"")"),838612)</f>
        <v>838612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669120</v>
      </c>
      <c r="M66" s="152">
        <f t="shared" ca="1" si="45"/>
        <v>669120</v>
      </c>
      <c r="N66" s="152">
        <f t="shared" ca="1" si="45"/>
        <v>639632.1</v>
      </c>
      <c r="O66" s="151">
        <f t="shared" ref="O66:O68" ca="1" si="46">IF(L66&gt;0,N66*100/L66,0)</f>
        <v>95.593032639885223</v>
      </c>
      <c r="P66" s="151">
        <f t="shared" ref="P66:P68" ca="1" si="47">IF(M66&gt;0,N66*100/M66,0)</f>
        <v>95.593032639885223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669120</v>
      </c>
      <c r="M68" s="157">
        <f t="shared" ca="1" si="49"/>
        <v>669120</v>
      </c>
      <c r="N68" s="157">
        <f t="shared" ca="1" si="49"/>
        <v>639632.1</v>
      </c>
      <c r="O68" s="156">
        <f t="shared" ca="1" si="46"/>
        <v>95.593032639885223</v>
      </c>
      <c r="P68" s="156">
        <f t="shared" ca="1" si="47"/>
        <v>95.593032639885223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620620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IFERROR(__xludf.DUMMYFUNCTION("IMPORTRANGE(""https://docs.google.com/spreadsheets/d/1Yj_ptqi66GCucihVvJfMjLAmec39IyEx_6qawtMGysU/edit?usp=sharing"",""สบก!AJ54"")"),591132.1)</f>
        <v>591132.1</v>
      </c>
      <c r="O70" s="169">
        <f ca="1">IF(L70&gt;0,N70*100/L70,0)</f>
        <v>95.248638458315881</v>
      </c>
      <c r="P70" s="169">
        <f ca="1">IF(M70&gt;0,N70*100/M70,0)</f>
        <v>95.248638458315881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IFERROR(__xludf.DUMMYFUNCTION("IMPORTRANGE(""https://docs.google.com/spreadsheets/d/1Yj_ptqi66GCucihVvJfMjLAmec39IyEx_6qawtMGysU/edit?usp=sharing"",""สบก!AF54"")"),388620)</f>
        <v>388620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IFERROR(__xludf.DUMMYFUNCTION("IMPORTRANGE(""https://docs.google.com/spreadsheets/d/1Yj_ptqi66GCucihVvJfMjLAmec39IyEx_6qawtMGysU/edit?usp=sharing"",""สบก!AG54"")"),48500)</f>
        <v>48500</v>
      </c>
      <c r="M74" s="626">
        <f ca="1">L74</f>
        <v>48500</v>
      </c>
      <c r="N74" s="623">
        <f ca="1">IFERROR(__xludf.DUMMYFUNCTION("IMPORTRANGE(""https://docs.google.com/spreadsheets/d/1Yj_ptqi66GCucihVvJfMjLAmec39IyEx_6qawtMGysU/edit?usp=sharing"",""สบก!AK54"")"),48500)</f>
        <v>48500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314700</v>
      </c>
      <c r="M140" s="152">
        <f t="shared" ca="1" si="64"/>
        <v>314700</v>
      </c>
      <c r="N140" s="152">
        <f t="shared" ca="1" si="64"/>
        <v>312467.21999999997</v>
      </c>
      <c r="O140" s="151">
        <f t="shared" ref="O140:O142" ca="1" si="65">IF(L140&gt;0,N140*100/L140,0)</f>
        <v>99.290505243088646</v>
      </c>
      <c r="P140" s="151">
        <f t="shared" ref="P140:P142" ca="1" si="66">IF(M140&gt;0,N140*100/M140,0)</f>
        <v>99.290505243088646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314700</v>
      </c>
      <c r="M142" s="157">
        <f t="shared" ca="1" si="68"/>
        <v>314700</v>
      </c>
      <c r="N142" s="157">
        <f t="shared" ca="1" si="68"/>
        <v>312467.21999999997</v>
      </c>
      <c r="O142" s="156">
        <f t="shared" ca="1" si="65"/>
        <v>99.290505243088646</v>
      </c>
      <c r="P142" s="156">
        <f t="shared" ca="1" si="66"/>
        <v>99.290505243088646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314700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IFERROR(__xludf.DUMMYFUNCTION("IMPORTRANGE(""https://docs.google.com/spreadsheets/d/1Yj_ptqi66GCucihVvJfMjLAmec39IyEx_6qawtMGysU/edit?usp=sharing"",""สบก!BK54"")"),312467.22)</f>
        <v>312467.21999999997</v>
      </c>
      <c r="O144" s="169">
        <f ca="1">IF(L144&gt;0,N144*100/L144,0)</f>
        <v>99.290505243088646</v>
      </c>
      <c r="P144" s="169">
        <f ca="1">IF(M144&gt;0,N144*100/M144,0)</f>
        <v>99.290505243088646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IFERROR(__xludf.DUMMYFUNCTION("IMPORTRANGE(""https://docs.google.com/spreadsheets/d/1Yj_ptqi66GCucihVvJfMjLAmec39IyEx_6qawtMGysU/edit?usp=sharing"",""สบก!BG54"")"),219600)</f>
        <v>219600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50295</v>
      </c>
      <c r="M220" s="152">
        <f t="shared" ca="1" si="72"/>
        <v>50295</v>
      </c>
      <c r="N220" s="152">
        <f t="shared" ca="1" si="72"/>
        <v>40960</v>
      </c>
      <c r="O220" s="151">
        <f t="shared" ref="O220:O222" ca="1" si="73">IF(L220&gt;0,N220*100/L220,0)</f>
        <v>81.439506909235504</v>
      </c>
      <c r="P220" s="151">
        <f t="shared" ref="P220:P222" ca="1" si="74">IF(M220&gt;0,N220*100/M220,0)</f>
        <v>81.439506909235504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50295</v>
      </c>
      <c r="M222" s="157">
        <f t="shared" ca="1" si="76"/>
        <v>50295</v>
      </c>
      <c r="N222" s="157">
        <f t="shared" ca="1" si="76"/>
        <v>40960</v>
      </c>
      <c r="O222" s="156">
        <f t="shared" ca="1" si="73"/>
        <v>81.439506909235504</v>
      </c>
      <c r="P222" s="156">
        <f t="shared" ca="1" si="74"/>
        <v>81.439506909235504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50295</v>
      </c>
      <c r="M224" s="627">
        <f ca="1">IFERROR(__xludf.DUMMYFUNCTION("IMPORTRANGE(""https://docs.google.com/spreadsheets/d/1Yj_ptqi66GCucihVvJfMjLAmec39IyEx_6qawtMGysU/edit?usp=sharing"",""สบก!BS54"")"),50295)</f>
        <v>50295</v>
      </c>
      <c r="N224" s="628">
        <f ca="1">IFERROR(__xludf.DUMMYFUNCTION("IMPORTRANGE(""https://docs.google.com/spreadsheets/d/1Yj_ptqi66GCucihVvJfMjLAmec39IyEx_6qawtMGysU/edit?usp=sharing"",""สบก!BT54"")"),40960)</f>
        <v>40960</v>
      </c>
      <c r="O224" s="169">
        <f ca="1">IF(L224&gt;0,N224*100/L224,0)</f>
        <v>81.439506909235504</v>
      </c>
      <c r="P224" s="169">
        <f ca="1">IF(M224&gt;0,N224*100/M224,0)</f>
        <v>81.439506909235504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IFERROR(__xludf.DUMMYFUNCTION("IMPORTRANGE(""https://docs.google.com/spreadsheets/d/1Yj_ptqi66GCucihVvJfMjLAmec39IyEx_6qawtMGysU/edit?usp=sharing"",""สบก!BP54"")"),50295)</f>
        <v>50295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IFERROR(__xludf.DUMMYFUNCTION("IMPORTRANGE(""https://docs.google.com/spreadsheets/d/1XL5vhW3sbDhbH9Cz0tuDiY8C3ctxq1tqvaCgkFb8cCA/edit?usp=sharing"",""หนองบัวลำภู!J228"")"),452)</f>
        <v>452</v>
      </c>
      <c r="K328" s="318">
        <f ca="1">IF(I328&gt;0,J328*100/I328,0)</f>
        <v>53.80952380952381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1377460</v>
      </c>
      <c r="M329" s="152">
        <f t="shared" ca="1" si="98"/>
        <v>1377460</v>
      </c>
      <c r="N329" s="152">
        <f t="shared" ca="1" si="98"/>
        <v>1162904.9099999999</v>
      </c>
      <c r="O329" s="151">
        <f t="shared" ref="O329:O331" ca="1" si="99">IF(L329&gt;0,N329*100/L329,0)</f>
        <v>84.423860583973394</v>
      </c>
      <c r="P329" s="151">
        <f t="shared" ref="P329:P331" ca="1" si="100">IF(M329&gt;0,N329*100/M329,0)</f>
        <v>84.423860583973394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1377460</v>
      </c>
      <c r="M331" s="157">
        <f t="shared" ca="1" si="102"/>
        <v>1377460</v>
      </c>
      <c r="N331" s="157">
        <f t="shared" ca="1" si="102"/>
        <v>1162904.9099999999</v>
      </c>
      <c r="O331" s="156">
        <f t="shared" ca="1" si="99"/>
        <v>84.423860583973394</v>
      </c>
      <c r="P331" s="156">
        <f t="shared" ca="1" si="100"/>
        <v>84.423860583973394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1328560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IFERROR(__xludf.DUMMYFUNCTION("IMPORTRANGE(""https://docs.google.com/spreadsheets/d/1Yj_ptqi66GCucihVvJfMjLAmec39IyEx_6qawtMGysU/edit?usp=sharing"",""สบก!DM54"")"),1114004.91)</f>
        <v>1114004.9099999999</v>
      </c>
      <c r="O333" s="169">
        <f ca="1">IF(L333&gt;0,N333*100/L333,0)</f>
        <v>83.85055323056541</v>
      </c>
      <c r="P333" s="169">
        <f ca="1">IF(M333&gt;0,N333*100/M333,0)</f>
        <v>83.85055323056541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IFERROR(__xludf.DUMMYFUNCTION("IMPORTRANGE(""https://docs.google.com/spreadsheets/d/1Yj_ptqi66GCucihVvJfMjLAmec39IyEx_6qawtMGysU/edit?usp=sharing"",""สบก!DI54"")"),1022560)</f>
        <v>1022560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IFERROR(__xludf.DUMMYFUNCTION("IMPORTRANGE(""https://docs.google.com/spreadsheets/d/1XL5vhW3sbDhbH9Cz0tuDiY8C3ctxq1tqvaCgkFb8cCA/edit?usp=sharing"",""หนองบัวลำภู!J234"")"),433)</f>
        <v>433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IFERROR(__xludf.DUMMYFUNCTION("IMPORTRANGE(""https://docs.google.com/spreadsheets/d/1XL5vhW3sbDhbH9Cz0tuDiY8C3ctxq1tqvaCgkFb8cCA/edit?usp=sharing"",""หนองบัวลำภู!J235"")"),4064.08)</f>
        <v>4064.08</v>
      </c>
      <c r="K340" s="343">
        <f t="shared" ca="1" si="103"/>
        <v>54.92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IFERROR(__xludf.DUMMYFUNCTION("IMPORTRANGE(""https://docs.google.com/spreadsheets/d/1XL5vhW3sbDhbH9Cz0tuDiY8C3ctxq1tqvaCgkFb8cCA/edit?usp=sharing"",""หนองบัวลำภู!J236"")"),453)</f>
        <v>453</v>
      </c>
      <c r="K341" s="343">
        <f t="shared" ca="1" si="103"/>
        <v>53.928571428571431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IFERROR(__xludf.DUMMYFUNCTION("IMPORTRANGE(""https://docs.google.com/spreadsheets/d/1XL5vhW3sbDhbH9Cz0tuDiY8C3ctxq1tqvaCgkFb8cCA/edit?usp=sharing"",""หนองบัวลำภู!J237"")"),5198.54)</f>
        <v>5198.54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IFERROR(__xludf.DUMMYFUNCTION("IMPORTRANGE(""https://docs.google.com/spreadsheets/d/1XL5vhW3sbDhbH9Cz0tuDiY8C3ctxq1tqvaCgkFb8cCA/edit?usp=sharing"",""หนองบัวลำภู!J240"")"),452)</f>
        <v>452</v>
      </c>
      <c r="K345" s="343">
        <f t="shared" ca="1" si="103"/>
        <v>53.80952380952381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IFERROR(__xludf.DUMMYFUNCTION("IMPORTRANGE(""https://docs.google.com/spreadsheets/d/1XL5vhW3sbDhbH9Cz0tuDiY8C3ctxq1tqvaCgkFb8cCA/edit?usp=sharing"",""หนองบัวลำภู!J241"")"),5196.07)</f>
        <v>5196.07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IFERROR(__xludf.DUMMYFUNCTION("IMPORTRANGE(""https://docs.google.com/spreadsheets/d/1XL5vhW3sbDhbH9Cz0tuDiY8C3ctxq1tqvaCgkFb8cCA/edit?usp=sharing"",""หนองบัวลำภู!L242"")"),3463106)</f>
        <v>3463106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IFERROR(__xludf.DUMMYFUNCTION("IMPORTRANGE(""https://docs.google.com/spreadsheets/d/1XL5vhW3sbDhbH9Cz0tuDiY8C3ctxq1tqvaCgkFb8cCA/edit?usp=sharing"",""หนองบัวลำภู!M242"")"),2524210.53)</f>
        <v>2524210.5299999998</v>
      </c>
      <c r="O347" s="358">
        <f ca="1">+IF(L347&gt;0,N347*100/L347,0)</f>
        <v>72.888630322028831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IFERROR(__xludf.DUMMYFUNCTION("IMPORTRANGE(""https://docs.google.com/spreadsheets/d/1XL5vhW3sbDhbH9Cz0tuDiY8C3ctxq1tqvaCgkFb8cCA/edit?usp=sharing"",""หนองบัวลำภู!L244"")"),630350)</f>
        <v>630350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IFERROR(__xludf.DUMMYFUNCTION("IMPORTRANGE(""https://docs.google.com/spreadsheets/d/1XL5vhW3sbDhbH9Cz0tuDiY8C3ctxq1tqvaCgkFb8cCA/edit?usp=sharing"",""หนองบัวลำภู!M244"")"),577003.05)</f>
        <v>577003.05000000005</v>
      </c>
      <c r="O349" s="373">
        <f ca="1">+IF(L349&gt;0,N349*100/L349,0)</f>
        <v>91.536931863250587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IFERROR(__xludf.DUMMYFUNCTION("IMPORTRANGE(""https://docs.google.com/spreadsheets/d/1XL5vhW3sbDhbH9Cz0tuDiY8C3ctxq1tqvaCgkFb8cCA/edit?usp=sharing"",""หนองบัวลำภู!L247"")"),630350)</f>
        <v>630350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IFERROR(__xludf.DUMMYFUNCTION("IMPORTRANGE(""https://docs.google.com/spreadsheets/d/1XL5vhW3sbDhbH9Cz0tuDiY8C3ctxq1tqvaCgkFb8cCA/edit?usp=sharing"",""หนองบัวลำภู!M247"")"),577003.05)</f>
        <v>577003.05000000005</v>
      </c>
      <c r="O352" s="165">
        <f t="shared" ca="1" si="105"/>
        <v>91.536931863250587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IFERROR(__xludf.DUMMYFUNCTION("IMPORTRANGE(""https://docs.google.com/spreadsheets/d/1XL5vhW3sbDhbH9Cz0tuDiY8C3ctxq1tqvaCgkFb8cCA/edit?usp=sharing"",""หนองบัวลำภู!L249"")"),630350)</f>
        <v>630350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IFERROR(__xludf.DUMMYFUNCTION("IMPORTRANGE(""https://docs.google.com/spreadsheets/d/1XL5vhW3sbDhbH9Cz0tuDiY8C3ctxq1tqvaCgkFb8cCA/edit?usp=sharing"",""หนองบัวลำภู!M249"")"),577003.05)</f>
        <v>577003.05000000005</v>
      </c>
      <c r="O354" s="169">
        <f t="shared" ca="1" si="105"/>
        <v>91.536931863250587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IFERROR(__xludf.DUMMYFUNCTION("IMPORTRANGE(""https://docs.google.com/spreadsheets/d/1XL5vhW3sbDhbH9Cz0tuDiY8C3ctxq1tqvaCgkFb8cCA/edit?usp=sharing"",""หนองบัวลำภู!M252"")"),117423.05)</f>
        <v>117423.05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IFERROR(__xludf.DUMMYFUNCTION("IMPORTRANGE(""https://docs.google.com/spreadsheets/d/1XL5vhW3sbDhbH9Cz0tuDiY8C3ctxq1tqvaCgkFb8cCA/edit?usp=sharing"",""หนองบัวลำภู!M275"")"),702884.02)</f>
        <v>702884.02</v>
      </c>
      <c r="O380" s="373">
        <f ca="1">+IF(L380&gt;0,N380*100/L380,0)</f>
        <v>68.33936335705674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IFERROR(__xludf.DUMMYFUNCTION("IMPORTRANGE(""https://docs.google.com/spreadsheets/d/1XL5vhW3sbDhbH9Cz0tuDiY8C3ctxq1tqvaCgkFb8cCA/edit?usp=sharing"",""หนองบัวลำภู!M278"")"),702884.02)</f>
        <v>702884.02</v>
      </c>
      <c r="O383" s="165">
        <f t="shared" ca="1" si="109"/>
        <v>68.33936335705674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IFERROR(__xludf.DUMMYFUNCTION("IMPORTRANGE(""https://docs.google.com/spreadsheets/d/1XL5vhW3sbDhbH9Cz0tuDiY8C3ctxq1tqvaCgkFb8cCA/edit?usp=sharing"",""หนองบัวลำภู!M280"")"),702884.02)</f>
        <v>702884.02</v>
      </c>
      <c r="O385" s="169">
        <f t="shared" ca="1" si="109"/>
        <v>68.33936335705674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IFERROR(__xludf.DUMMYFUNCTION("IMPORTRANGE(""https://docs.google.com/spreadsheets/d/1XL5vhW3sbDhbH9Cz0tuDiY8C3ctxq1tqvaCgkFb8cCA/edit?usp=sharing"",""หนองบัวลำภู!M282"")"),354674)</f>
        <v>354674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IFERROR(__xludf.DUMMYFUNCTION("IMPORTRANGE(""https://docs.google.com/spreadsheets/d/1XL5vhW3sbDhbH9Cz0tuDiY8C3ctxq1tqvaCgkFb8cCA/edit?usp=sharing"",""หนองบัวลำภู!M283"")"),116200.02)</f>
        <v>116200.02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IFERROR(__xludf.DUMMYFUNCTION("IMPORTRANGE(""https://docs.google.com/spreadsheets/d/1XL5vhW3sbDhbH9Cz0tuDiY8C3ctxq1tqvaCgkFb8cCA/edit?usp=sharing"",""หนองบัวลำภู!M284"")"),34010)</f>
        <v>34010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IFERROR(__xludf.DUMMYFUNCTION("IMPORTRANGE(""https://docs.google.com/spreadsheets/d/1XL5vhW3sbDhbH9Cz0tuDiY8C3ctxq1tqvaCgkFb8cCA/edit?usp=sharing"",""หนองบัวลำภู!M296"")"),151433)</f>
        <v>151433</v>
      </c>
      <c r="O401" s="373">
        <f ca="1">+IF(L401&gt;0,N401*100/L401,0)</f>
        <v>94.675211003438577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IFERROR(__xludf.DUMMYFUNCTION("IMPORTRANGE(""https://docs.google.com/spreadsheets/d/1XL5vhW3sbDhbH9Cz0tuDiY8C3ctxq1tqvaCgkFb8cCA/edit?usp=sharing"",""หนองบัวลำภู!M299"")"),151433)</f>
        <v>151433</v>
      </c>
      <c r="O404" s="169">
        <f t="shared" ca="1" si="112"/>
        <v>94.675211003438577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IFERROR(__xludf.DUMMYFUNCTION("IMPORTRANGE(""https://docs.google.com/spreadsheets/d/1XL5vhW3sbDhbH9Cz0tuDiY8C3ctxq1tqvaCgkFb8cCA/edit?usp=sharing"",""หนองบัวลำภู!M301"")"),151433)</f>
        <v>151433</v>
      </c>
      <c r="O406" s="169">
        <f t="shared" ca="1" si="112"/>
        <v>94.675211003438577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IFERROR(__xludf.DUMMYFUNCTION("IMPORTRANGE(""https://docs.google.com/spreadsheets/d/1XL5vhW3sbDhbH9Cz0tuDiY8C3ctxq1tqvaCgkFb8cCA/edit?usp=sharing"",""หนองบัวลำภู!M305"")"),21383)</f>
        <v>21383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IFERROR(__xludf.DUMMYFUNCTION("IMPORTRANGE(""https://docs.google.com/spreadsheets/d/1XL5vhW3sbDhbH9Cz0tuDiY8C3ctxq1tqvaCgkFb8cCA/edit?usp=sharing"",""หนองบัวลำภู!L350"")"),723796)</f>
        <v>723796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IFERROR(__xludf.DUMMYFUNCTION("IMPORTRANGE(""https://docs.google.com/spreadsheets/d/1XL5vhW3sbDhbH9Cz0tuDiY8C3ctxq1tqvaCgkFb8cCA/edit?usp=sharing"",""หนองบัวลำภู!M350"")"),332357.06)</f>
        <v>332357.06</v>
      </c>
      <c r="O455" s="373">
        <f t="shared" ref="O455:O459" ca="1" si="116">+IF(L455&gt;0,N455*100/L455,0)</f>
        <v>45.918609663496348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IFERROR(__xludf.DUMMYFUNCTION("IMPORTRANGE(""https://docs.google.com/spreadsheets/d/1XL5vhW3sbDhbH9Cz0tuDiY8C3ctxq1tqvaCgkFb8cCA/edit?usp=sharing"",""หนองบัวลำภู!L352"")"),723796)</f>
        <v>723796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IFERROR(__xludf.DUMMYFUNCTION("IMPORTRANGE(""https://docs.google.com/spreadsheets/d/1XL5vhW3sbDhbH9Cz0tuDiY8C3ctxq1tqvaCgkFb8cCA/edit?usp=sharing"",""หนองบัวลำภู!M352"")"),332357.06)</f>
        <v>332357.06</v>
      </c>
      <c r="O457" s="169">
        <f t="shared" ca="1" si="116"/>
        <v>45.918609663496348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IFERROR(__xludf.DUMMYFUNCTION("IMPORTRANGE(""https://docs.google.com/spreadsheets/d/1XL5vhW3sbDhbH9Cz0tuDiY8C3ctxq1tqvaCgkFb8cCA/edit?usp=sharing"",""หนองบัวลำภู!L354"")"),723796)</f>
        <v>723796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IFERROR(__xludf.DUMMYFUNCTION("IMPORTRANGE(""https://docs.google.com/spreadsheets/d/1XL5vhW3sbDhbH9Cz0tuDiY8C3ctxq1tqvaCgkFb8cCA/edit?usp=sharing"",""หนองบัวลำภู!M354"")"),332357.06)</f>
        <v>332357.06</v>
      </c>
      <c r="O459" s="169">
        <f t="shared" ca="1" si="116"/>
        <v>45.918609663496348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IFERROR(__xludf.DUMMYFUNCTION("IMPORTRANGE(""https://docs.google.com/spreadsheets/d/1XL5vhW3sbDhbH9Cz0tuDiY8C3ctxq1tqvaCgkFb8cCA/edit?usp=sharing"",""หนองบัวลำภู!M357"")"),66000)</f>
        <v>66000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IFERROR(__xludf.DUMMYFUNCTION("IMPORTRANGE(""https://docs.google.com/spreadsheets/d/1XL5vhW3sbDhbH9Cz0tuDiY8C3ctxq1tqvaCgkFb8cCA/edit?usp=sharing"",""หนองบัวลำภู!M358"")"),266357.06)</f>
        <v>266357.06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IFERROR(__xludf.DUMMYFUNCTION("IMPORTRANGE(""https://docs.google.com/spreadsheets/d/1XL5vhW3sbDhbH9Cz0tuDiY8C3ctxq1tqvaCgkFb8cCA/edit?usp=sharing"",""หนองบัวลำภู!J418"")"),765)</f>
        <v>765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IFERROR(__xludf.DUMMYFUNCTION("IMPORTRANGE(""https://docs.google.com/spreadsheets/d/1XL5vhW3sbDhbH9Cz0tuDiY8C3ctxq1tqvaCgkFb8cCA/edit?usp=sharing"",""หนองบัวลำภู!J419"")"),46)</f>
        <v>46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IFERROR(__xludf.DUMMYFUNCTION("IMPORTRANGE(""https://docs.google.com/spreadsheets/d/1XL5vhW3sbDhbH9Cz0tuDiY8C3ctxq1tqvaCgkFb8cCA/edit?usp=sharing"",""หนองบัวลำภู!I420"")"),765)</f>
        <v>765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IFERROR(__xludf.DUMMYFUNCTION("IMPORTRANGE(""https://docs.google.com/spreadsheets/d/1XL5vhW3sbDhbH9Cz0tuDiY8C3ctxq1tqvaCgkFb8cCA/edit?usp=sharing"",""หนองบัวลำภู!I421"")"),46)</f>
        <v>46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IFERROR(__xludf.DUMMYFUNCTION("IMPORTRANGE(""https://docs.google.com/spreadsheets/d/1XL5vhW3sbDhbH9Cz0tuDiY8C3ctxq1tqvaCgkFb8cCA/edit?usp=sharing"",""หนองบัวลำภู!L428"")"),36840)</f>
        <v>36840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81.552660152008684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IFERROR(__xludf.DUMMYFUNCTION("IMPORTRANGE(""https://docs.google.com/spreadsheets/d/1XL5vhW3sbDhbH9Cz0tuDiY8C3ctxq1tqvaCgkFb8cCA/edit?usp=sharing"",""หนองบัวลำภู!L430"")"),36840)</f>
        <v>36840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81.552660152008684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IFERROR(__xludf.DUMMYFUNCTION("IMPORTRANGE(""https://docs.google.com/spreadsheets/d/1XL5vhW3sbDhbH9Cz0tuDiY8C3ctxq1tqvaCgkFb8cCA/edit?usp=sharing"",""หนองบัวลำภู!L432"")"),36840)</f>
        <v>36840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81.552660152008684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IFERROR(__xludf.DUMMYFUNCTION("IMPORTRANGE(""https://docs.google.com/spreadsheets/d/1XL5vhW3sbDhbH9Cz0tuDiY8C3ctxq1tqvaCgkFb8cCA/edit?usp=sharing"",""หนองบัวลำภู!J446"")"),4306)</f>
        <v>4306</v>
      </c>
      <c r="K551" s="411">
        <f ca="1">IF(I551&gt;0,J551*100/I551,0)</f>
        <v>86.12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IFERROR(__xludf.DUMMYFUNCTION("IMPORTRANGE(""https://docs.google.com/spreadsheets/d/1XL5vhW3sbDhbH9Cz0tuDiY8C3ctxq1tqvaCgkFb8cCA/edit?usp=sharing"",""หนองบัวลำภู!M446"")"),282931.87)</f>
        <v>282931.87</v>
      </c>
      <c r="O551" s="412">
        <f t="shared" ref="O551:O555" ca="1" si="120">+IF(L551&gt;0,N551*100/L551,0)</f>
        <v>91.268345161290327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IFERROR(__xludf.DUMMYFUNCTION("IMPORTRANGE(""https://docs.google.com/spreadsheets/d/1XL5vhW3sbDhbH9Cz0tuDiY8C3ctxq1tqvaCgkFb8cCA/edit?usp=sharing"",""หนองบัวลำภู!M448"")"),282931.87)</f>
        <v>282931.87</v>
      </c>
      <c r="O553" s="169">
        <f t="shared" ca="1" si="120"/>
        <v>91.268345161290327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IFERROR(__xludf.DUMMYFUNCTION("IMPORTRANGE(""https://docs.google.com/spreadsheets/d/1XL5vhW3sbDhbH9Cz0tuDiY8C3ctxq1tqvaCgkFb8cCA/edit?usp=sharing"",""หนองบัวลำภู!M450"")"),282931.87)</f>
        <v>282931.87</v>
      </c>
      <c r="O555" s="169">
        <f t="shared" ca="1" si="120"/>
        <v>91.268345161290327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IFERROR(__xludf.DUMMYFUNCTION("IMPORTRANGE(""https://docs.google.com/spreadsheets/d/1XL5vhW3sbDhbH9Cz0tuDiY8C3ctxq1tqvaCgkFb8cCA/edit?usp=sharing"",""หนองบัวลำภู!M453"")"),96600)</f>
        <v>96600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IFERROR(__xludf.DUMMYFUNCTION("IMPORTRANGE(""https://docs.google.com/spreadsheets/d/1XL5vhW3sbDhbH9Cz0tuDiY8C3ctxq1tqvaCgkFb8cCA/edit?usp=sharing"",""หนองบัวลำภู!M454"")"),186331.87)</f>
        <v>186331.87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IFERROR(__xludf.DUMMYFUNCTION("IMPORTRANGE(""https://docs.google.com/spreadsheets/d/1XL5vhW3sbDhbH9Cz0tuDiY8C3ctxq1tqvaCgkFb8cCA/edit?usp=sharing"",""หนองบัวลำภู!J455"")"),4306)</f>
        <v>4306</v>
      </c>
      <c r="K560" s="225">
        <f t="shared" ref="K560:K561" ca="1" si="121">IF(I560&gt;0,J560*100/I560,0)</f>
        <v>86.12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IFERROR(__xludf.DUMMYFUNCTION("IMPORTRANGE(""https://docs.google.com/spreadsheets/d/1XL5vhW3sbDhbH9Cz0tuDiY8C3ctxq1tqvaCgkFb8cCA/edit?usp=sharing"",""หนองบัวลำภู!J456"")"),268)</f>
        <v>268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IFERROR(__xludf.DUMMYFUNCTION("IMPORTRANGE(""https://docs.google.com/spreadsheets/d/1XL5vhW3sbDhbH9Cz0tuDiY8C3ctxq1tqvaCgkFb8cCA/edit?usp=sharing"",""หนองบัวลำภู!J459"")"),6243)</f>
        <v>6243</v>
      </c>
      <c r="K564" s="372">
        <f ca="1">IF(I564&gt;0,J564*100/I564,0)</f>
        <v>164.28947368421052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IFERROR(__xludf.DUMMYFUNCTION("IMPORTRANGE(""https://docs.google.com/spreadsheets/d/1XL5vhW3sbDhbH9Cz0tuDiY8C3ctxq1tqvaCgkFb8cCA/edit?usp=sharing"",""หนองบัวลำภู!M459"")"),126153.17)</f>
        <v>126153.17</v>
      </c>
      <c r="O564" s="373">
        <f t="shared" ref="O564:O568" ca="1" si="122">+IF(L564&gt;0,N564*100/L564,0)</f>
        <v>82.560975130890057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IFERROR(__xludf.DUMMYFUNCTION("IMPORTRANGE(""https://docs.google.com/spreadsheets/d/1XL5vhW3sbDhbH9Cz0tuDiY8C3ctxq1tqvaCgkFb8cCA/edit?usp=sharing"",""หนองบัวลำภู!M461"")"),126153.17)</f>
        <v>126153.17</v>
      </c>
      <c r="O566" s="169">
        <f t="shared" ca="1" si="122"/>
        <v>82.560975130890057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IFERROR(__xludf.DUMMYFUNCTION("IMPORTRANGE(""https://docs.google.com/spreadsheets/d/1XL5vhW3sbDhbH9Cz0tuDiY8C3ctxq1tqvaCgkFb8cCA/edit?usp=sharing"",""หนองบัวลำภู!M463"")"),126153.17)</f>
        <v>126153.17</v>
      </c>
      <c r="O568" s="169">
        <f t="shared" ca="1" si="122"/>
        <v>82.560975130890057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IFERROR(__xludf.DUMMYFUNCTION("IMPORTRANGE(""https://docs.google.com/spreadsheets/d/1XL5vhW3sbDhbH9Cz0tuDiY8C3ctxq1tqvaCgkFb8cCA/edit?usp=sharing"",""หนองบัวลำภู!M466"")"),95699.97)</f>
        <v>95699.97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IFERROR(__xludf.DUMMYFUNCTION("IMPORTRANGE(""https://docs.google.com/spreadsheets/d/1XL5vhW3sbDhbH9Cz0tuDiY8C3ctxq1tqvaCgkFb8cCA/edit?usp=sharing"",""หนองบัวลำภู!M467"")"),30453.2)</f>
        <v>30453.200000000001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IFERROR(__xludf.DUMMYFUNCTION("IMPORTRANGE(""https://docs.google.com/spreadsheets/d/1XL5vhW3sbDhbH9Cz0tuDiY8C3ctxq1tqvaCgkFb8cCA/edit?usp=sharing"",""หนองบัวลำภู!J468"")"),6243)</f>
        <v>6243</v>
      </c>
      <c r="K573" s="202">
        <f ca="1">IF(I573&gt;0,J573*100/I573,0)</f>
        <v>164.28947368421052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IFERROR(__xludf.DUMMYFUNCTION("IMPORTRANGE(""https://docs.google.com/spreadsheets/d/1XL5vhW3sbDhbH9Cz0tuDiY8C3ctxq1tqvaCgkFb8cCA/edit?usp=sharing"",""หนองบัวลำภู!J472"")"),5808)</f>
        <v>5808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IFERROR(__xludf.DUMMYFUNCTION("IMPORTRANGE(""https://docs.google.com/spreadsheets/d/1XL5vhW3sbDhbH9Cz0tuDiY8C3ctxq1tqvaCgkFb8cCA/edit?usp=sharing"",""หนองบัวลำภู!J475"")"),150)</f>
        <v>150</v>
      </c>
      <c r="K580" s="372">
        <f ca="1">IF(I580&gt;0,J580*100/I580,0)</f>
        <v>100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IFERROR(__xludf.DUMMYFUNCTION("IMPORTRANGE(""https://docs.google.com/spreadsheets/d/1XL5vhW3sbDhbH9Cz0tuDiY8C3ctxq1tqvaCgkFb8cCA/edit?usp=sharing"",""หนองบัวลำภู!M475"")"),240325.36)</f>
        <v>240325.36</v>
      </c>
      <c r="O580" s="373">
        <f t="shared" ref="O580:O584" ca="1" si="124">+IF(L580&gt;0,N580*100/L580,0)</f>
        <v>73.482757988075221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IFERROR(__xludf.DUMMYFUNCTION("IMPORTRANGE(""https://docs.google.com/spreadsheets/d/1XL5vhW3sbDhbH9Cz0tuDiY8C3ctxq1tqvaCgkFb8cCA/edit?usp=sharing"",""หนองบัวลำภู!M477"")"),240325.36)</f>
        <v>240325.36</v>
      </c>
      <c r="O582" s="169">
        <f t="shared" ca="1" si="124"/>
        <v>73.482757988075221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IFERROR(__xludf.DUMMYFUNCTION("IMPORTRANGE(""https://docs.google.com/spreadsheets/d/1XL5vhW3sbDhbH9Cz0tuDiY8C3ctxq1tqvaCgkFb8cCA/edit?usp=sharing"",""หนองบัวลำภู!M479"")"),240325.36)</f>
        <v>240325.36</v>
      </c>
      <c r="O584" s="169">
        <f t="shared" ca="1" si="124"/>
        <v>73.482757988075221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IFERROR(__xludf.DUMMYFUNCTION("IMPORTRANGE(""https://docs.google.com/spreadsheets/d/1XL5vhW3sbDhbH9Cz0tuDiY8C3ctxq1tqvaCgkFb8cCA/edit?usp=sharing"",""หนองบัวลำภู!M482"")"),112933.36)</f>
        <v>112933.36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IFERROR(__xludf.DUMMYFUNCTION("IMPORTRANGE(""https://docs.google.com/spreadsheets/d/1XL5vhW3sbDhbH9Cz0tuDiY8C3ctxq1tqvaCgkFb8cCA/edit?usp=sharing"",""หนองบัวลำภู!M483"")"),127392)</f>
        <v>127392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IFERROR(__xludf.DUMMYFUNCTION("IMPORTRANGE(""https://docs.google.com/spreadsheets/d/1XL5vhW3sbDhbH9Cz0tuDiY8C3ctxq1tqvaCgkFb8cCA/edit?usp=sharing"",""หนองบัวลำภู!J484"")"),263)</f>
        <v>263</v>
      </c>
      <c r="K589" s="163">
        <f t="shared" ref="K589:K596" ca="1" si="125">IF(I589&gt;0,J589*100/I589,0)</f>
        <v>175.33333333333334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IFERROR(__xludf.DUMMYFUNCTION("IMPORTRANGE(""https://docs.google.com/spreadsheets/d/1XL5vhW3sbDhbH9Cz0tuDiY8C3ctxq1tqvaCgkFb8cCA/edit?usp=sharing"",""หนองบัวลำภู!J485"")"),181.9)</f>
        <v>181.9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IFERROR(__xludf.DUMMYFUNCTION("IMPORTRANGE(""https://docs.google.com/spreadsheets/d/1XL5vhW3sbDhbH9Cz0tuDiY8C3ctxq1tqvaCgkFb8cCA/edit?usp=sharing"",""หนองบัวลำภู!J486"")"),171)</f>
        <v>171</v>
      </c>
      <c r="K591" s="163">
        <f t="shared" ca="1" si="125"/>
        <v>114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IFERROR(__xludf.DUMMYFUNCTION("IMPORTRANGE(""https://docs.google.com/spreadsheets/d/1XL5vhW3sbDhbH9Cz0tuDiY8C3ctxq1tqvaCgkFb8cCA/edit?usp=sharing"",""หนองบัวลำภู!J487"")"),107.9)</f>
        <v>107.9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IFERROR(__xludf.DUMMYFUNCTION("IMPORTRANGE(""https://docs.google.com/spreadsheets/d/1XL5vhW3sbDhbH9Cz0tuDiY8C3ctxq1tqvaCgkFb8cCA/edit?usp=sharing"",""หนองบัวลำภู!J488"")"),153)</f>
        <v>153</v>
      </c>
      <c r="K593" s="163">
        <f t="shared" ca="1" si="125"/>
        <v>102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IFERROR(__xludf.DUMMYFUNCTION("IMPORTRANGE(""https://docs.google.com/spreadsheets/d/1XL5vhW3sbDhbH9Cz0tuDiY8C3ctxq1tqvaCgkFb8cCA/edit?usp=sharing"",""หนองบัวลำภู!J489"")"),89.97)</f>
        <v>89.97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IFERROR(__xludf.DUMMYFUNCTION("IMPORTRANGE(""https://docs.google.com/spreadsheets/d/1XL5vhW3sbDhbH9Cz0tuDiY8C3ctxq1tqvaCgkFb8cCA/edit?usp=sharing"",""หนองบัวลำภู!J490"")"),150)</f>
        <v>150</v>
      </c>
      <c r="K595" s="163">
        <f t="shared" ca="1" si="125"/>
        <v>100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IFERROR(__xludf.DUMMYFUNCTION("IMPORTRANGE(""https://docs.google.com/spreadsheets/d/1XL5vhW3sbDhbH9Cz0tuDiY8C3ctxq1tqvaCgkFb8cCA/edit?usp=sharing"",""หนองบัวลำภู!J491"")"),84.55)</f>
        <v>84.55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51.810344827586206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51.810344827586206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51.810344827586206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IFERROR(__xludf.DUMMYFUNCTION("IMPORTRANGE(""https://docs.google.com/spreadsheets/d/1XL5vhW3sbDhbH9Cz0tuDiY8C3ctxq1tqvaCgkFb8cCA/edit?usp=sharing"",""หนองบัวลำภู!J523"")"),3796638.77)</f>
        <v>3796638.77</v>
      </c>
      <c r="K628" s="343">
        <f t="shared" ref="K628:K635" ca="1" si="129">IF(I628&gt;0,J628*100/I628,0)</f>
        <v>97.235900172680957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IFERROR(__xludf.DUMMYFUNCTION("IMPORTRANGE(""https://docs.google.com/spreadsheets/d/1XL5vhW3sbDhbH9Cz0tuDiY8C3ctxq1tqvaCgkFb8cCA/edit?usp=sharing"",""หนองบัวลำภู!J524"")"),255)</f>
        <v>255</v>
      </c>
      <c r="K629" s="343">
        <f t="shared" ca="1" si="129"/>
        <v>99.609375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IFERROR(__xludf.DUMMYFUNCTION("IMPORTRANGE(""https://docs.google.com/spreadsheets/d/1XL5vhW3sbDhbH9Cz0tuDiY8C3ctxq1tqvaCgkFb8cCA/edit?usp=sharing"",""หนองบัวลำภู!J525"")"),871658.14)</f>
        <v>871658.14</v>
      </c>
      <c r="K630" s="343">
        <f t="shared" ca="1" si="129"/>
        <v>30.26198335315177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IFERROR(__xludf.DUMMYFUNCTION("IMPORTRANGE(""https://docs.google.com/spreadsheets/d/1XL5vhW3sbDhbH9Cz0tuDiY8C3ctxq1tqvaCgkFb8cCA/edit?usp=sharing"",""หนองบัวลำภู!J526"")"),110)</f>
        <v>110</v>
      </c>
      <c r="K631" s="343">
        <f t="shared" ca="1" si="129"/>
        <v>83.333333333333329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56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4303332</v>
      </c>
      <c r="M8" s="23">
        <f t="shared" ca="1" si="0"/>
        <v>2869448</v>
      </c>
      <c r="N8" s="23">
        <f t="shared" ca="1" si="0"/>
        <v>3774620.08</v>
      </c>
      <c r="O8" s="22">
        <f t="shared" ref="O8:O16" ca="1" si="1">IF(L8&gt;0,N8*100/L8,0)</f>
        <v>87.713894256822385</v>
      </c>
      <c r="P8" s="22">
        <f t="shared" ref="P8:P16" ca="1" si="2">IF(M8&gt;0,N8*100/M8,0)</f>
        <v>131.54516408730879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4303332</v>
      </c>
      <c r="M10" s="30">
        <f t="shared" ca="1" si="4"/>
        <v>2869448</v>
      </c>
      <c r="N10" s="30">
        <f t="shared" ca="1" si="4"/>
        <v>3774620.08</v>
      </c>
      <c r="O10" s="29">
        <f t="shared" ca="1" si="1"/>
        <v>87.713894256822385</v>
      </c>
      <c r="P10" s="29">
        <f t="shared" ca="1" si="2"/>
        <v>131.54516408730879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4251932</v>
      </c>
      <c r="M12" s="38">
        <f t="shared" ca="1" si="6"/>
        <v>2832948</v>
      </c>
      <c r="N12" s="38">
        <f t="shared" ca="1" si="6"/>
        <v>3738120.08</v>
      </c>
      <c r="O12" s="38">
        <f t="shared" ca="1" si="1"/>
        <v>87.915801099359072</v>
      </c>
      <c r="P12" s="38">
        <f t="shared" ca="1" si="2"/>
        <v>131.95159529931365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1741838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2510094</v>
      </c>
      <c r="M14" s="38">
        <f t="shared" si="8"/>
        <v>0</v>
      </c>
      <c r="N14" s="38">
        <f t="shared" ca="1" si="8"/>
        <v>1213165</v>
      </c>
      <c r="O14" s="38">
        <f t="shared" ca="1" si="1"/>
        <v>48.331456909581874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51400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71.011673151750969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2884348</v>
      </c>
      <c r="M18" s="23">
        <f t="shared" ca="1" si="11"/>
        <v>2869448</v>
      </c>
      <c r="N18" s="23">
        <f t="shared" ca="1" si="11"/>
        <v>2561455.08</v>
      </c>
      <c r="O18" s="22">
        <f t="shared" ref="O18:O20" ca="1" si="12">IF(L18&gt;0,N18*100/L18,0)</f>
        <v>88.805341103084643</v>
      </c>
      <c r="P18" s="22">
        <f t="shared" ref="P18:P26" ca="1" si="13">IF(M18&gt;0,N18*100/M18,0)</f>
        <v>89.266474945703848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2884348</v>
      </c>
      <c r="M20" s="30">
        <f t="shared" ca="1" si="15"/>
        <v>2869448</v>
      </c>
      <c r="N20" s="30">
        <f t="shared" ca="1" si="15"/>
        <v>2561455.08</v>
      </c>
      <c r="O20" s="29">
        <f t="shared" ca="1" si="12"/>
        <v>88.805341103084643</v>
      </c>
      <c r="P20" s="29">
        <f t="shared" ca="1" si="13"/>
        <v>89.266474945703848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2832948</v>
      </c>
      <c r="M22" s="41">
        <f t="shared" ca="1" si="18"/>
        <v>2832948</v>
      </c>
      <c r="N22" s="38">
        <f t="shared" ca="1" si="18"/>
        <v>2524955.08</v>
      </c>
      <c r="O22" s="38">
        <f t="shared" ca="1" si="17"/>
        <v>89.128183079957694</v>
      </c>
      <c r="P22" s="38">
        <f t="shared" ca="1" si="13"/>
        <v>89.128183079957694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1741838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1091110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51400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71.011673151750969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1418984</v>
      </c>
      <c r="M28" s="23">
        <f t="shared" si="23"/>
        <v>0</v>
      </c>
      <c r="N28" s="23">
        <f t="shared" ca="1" si="23"/>
        <v>1213165</v>
      </c>
      <c r="O28" s="22">
        <f t="shared" ref="O28:O30" ca="1" si="24">IF(L28&gt;0,N28*100/L28,0)</f>
        <v>85.495326233417714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1418984</v>
      </c>
      <c r="M30" s="30">
        <f t="shared" si="27"/>
        <v>0</v>
      </c>
      <c r="N30" s="30">
        <f t="shared" ca="1" si="27"/>
        <v>1213165</v>
      </c>
      <c r="O30" s="29">
        <f t="shared" ca="1" si="24"/>
        <v>85.495326233417714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1418984</v>
      </c>
      <c r="M32" s="38">
        <f t="shared" si="30"/>
        <v>0</v>
      </c>
      <c r="N32" s="38">
        <f t="shared" ca="1" si="30"/>
        <v>1213165</v>
      </c>
      <c r="O32" s="38">
        <f t="shared" ca="1" si="29"/>
        <v>85.495326233417714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1418984</v>
      </c>
      <c r="M34" s="38">
        <f t="shared" si="32"/>
        <v>0</v>
      </c>
      <c r="N34" s="38">
        <f t="shared" ca="1" si="32"/>
        <v>1213165</v>
      </c>
      <c r="O34" s="38">
        <f t="shared" ca="1" si="29"/>
        <v>85.495326233417714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2884348</v>
      </c>
      <c r="M37" s="54">
        <f t="shared" ca="1" si="33"/>
        <v>2869448</v>
      </c>
      <c r="N37" s="54">
        <f t="shared" ca="1" si="33"/>
        <v>2561455.08</v>
      </c>
      <c r="O37" s="55">
        <f t="shared" ca="1" si="29"/>
        <v>88.805341103084643</v>
      </c>
      <c r="P37" s="55">
        <f t="shared" ca="1" si="25"/>
        <v>89.266474945703848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692000</v>
      </c>
      <c r="M41" s="78">
        <f t="shared" ca="1" si="34"/>
        <v>677100</v>
      </c>
      <c r="N41" s="78">
        <f t="shared" ca="1" si="34"/>
        <v>635935.80000000005</v>
      </c>
      <c r="O41" s="77">
        <f t="shared" ref="O41:O43" ca="1" si="35">IF(L41&gt;0,N41*100/L41,0)</f>
        <v>91.898236994219658</v>
      </c>
      <c r="P41" s="77">
        <f t="shared" ref="P41:P43" ca="1" si="36">IF(M41&gt;0,N41*100/M41,0)</f>
        <v>93.920513956579541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692000</v>
      </c>
      <c r="M43" s="78">
        <f t="shared" ca="1" si="38"/>
        <v>677100</v>
      </c>
      <c r="N43" s="78">
        <f t="shared" ca="1" si="38"/>
        <v>635935.80000000005</v>
      </c>
      <c r="O43" s="77">
        <f t="shared" ca="1" si="35"/>
        <v>91.898236994219658</v>
      </c>
      <c r="P43" s="77">
        <f t="shared" ca="1" si="36"/>
        <v>93.920513956579541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677100</v>
      </c>
      <c r="M45" s="623">
        <f ca="1">IFERROR(__xludf.DUMMYFUNCTION("IMPORTRANGE(""https://docs.google.com/spreadsheets/d/1Yj_ptqi66GCucihVvJfMjLAmec39IyEx_6qawtMGysU/edit?usp=sharing"",""สบก!Q55"")"),677100)</f>
        <v>677100</v>
      </c>
      <c r="N45" s="623">
        <f ca="1">IFERROR(__xludf.DUMMYFUNCTION("IMPORTRANGE(""https://docs.google.com/spreadsheets/d/1Yj_ptqi66GCucihVvJfMjLAmec39IyEx_6qawtMGysU/edit?usp=sharing"",""สบก!R55"")"),635935.8)</f>
        <v>635935.80000000005</v>
      </c>
      <c r="O45" s="624">
        <f ca="1">IF(L45&gt;0,N45*100/L45,0)</f>
        <v>93.920513956579541</v>
      </c>
      <c r="P45" s="624">
        <f ca="1">IF(M45&gt;0,N45*100/M45,0)</f>
        <v>93.920513956579541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IFERROR(__xludf.DUMMYFUNCTION("IMPORTRANGE(""https://docs.google.com/spreadsheets/d/1Yj_ptqi66GCucihVvJfMjLAmec39IyEx_6qawtMGysU/edit?usp=sharing"",""สบก!M55"")"),677100)</f>
        <v>677100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IFERROR(__xludf.DUMMYFUNCTION("IMPORTRANGE(""https://docs.google.com/spreadsheets/d/1Yj_ptqi66GCucihVvJfMjLAmec39IyEx_6qawtMGysU/edit?usp=sharing"",""สบก!O55"")"),14900)</f>
        <v>14900</v>
      </c>
      <c r="M49" s="626"/>
      <c r="N49" s="623">
        <f ca="1">IFERROR(__xludf.DUMMYFUNCTION("IMPORTRANGE(""https://docs.google.com/spreadsheets/d/1Yj_ptqi66GCucihVvJfMjLAmec39IyEx_6qawtMGysU/edit?usp=sharing"",""สบก!S55"")"),0)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447238</v>
      </c>
      <c r="M53" s="121">
        <f t="shared" ca="1" si="39"/>
        <v>447238</v>
      </c>
      <c r="N53" s="121">
        <f t="shared" ca="1" si="39"/>
        <v>398538</v>
      </c>
      <c r="O53" s="120">
        <f t="shared" ref="O53:O55" ca="1" si="40">IF(L53&gt;0,N53*100/L53,0)</f>
        <v>89.110943166725548</v>
      </c>
      <c r="P53" s="120">
        <f t="shared" ref="P53:P55" ca="1" si="41">IF(M53&gt;0,N53*100/M53,0)</f>
        <v>89.110943166725548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447238</v>
      </c>
      <c r="M55" s="121">
        <f t="shared" ca="1" si="43"/>
        <v>447238</v>
      </c>
      <c r="N55" s="121">
        <f t="shared" ca="1" si="43"/>
        <v>398538</v>
      </c>
      <c r="O55" s="120">
        <f t="shared" ca="1" si="40"/>
        <v>89.110943166725548</v>
      </c>
      <c r="P55" s="120">
        <f t="shared" ca="1" si="41"/>
        <v>89.110943166725548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447238</v>
      </c>
      <c r="M57" s="623">
        <f ca="1">IFERROR(__xludf.DUMMYFUNCTION("IMPORTRANGE(""https://docs.google.com/spreadsheets/d/1Yj_ptqi66GCucihVvJfMjLAmec39IyEx_6qawtMGysU/edit?usp=sharing"",""สบก!Z55"")"),447238)</f>
        <v>447238</v>
      </c>
      <c r="N57" s="623">
        <f ca="1">IFERROR(__xludf.DUMMYFUNCTION("IMPORTRANGE(""https://docs.google.com/spreadsheets/d/1Yj_ptqi66GCucihVvJfMjLAmec39IyEx_6qawtMGysU/edit?usp=sharing"",""สบก!AA55"")"),398538)</f>
        <v>398538</v>
      </c>
      <c r="O57" s="624">
        <f ca="1">IF(L57&gt;0,N57*100/L57,0)</f>
        <v>89.110943166725548</v>
      </c>
      <c r="P57" s="624">
        <f ca="1">IF(M57&gt;0,N57*100/M57,0)</f>
        <v>89.110943166725548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IFERROR(__xludf.DUMMYFUNCTION("IMPORTRANGE(""https://docs.google.com/spreadsheets/d/1Yj_ptqi66GCucihVvJfMjLAmec39IyEx_6qawtMGysU/edit?usp=sharing"",""สบก!V55"")"),447238)</f>
        <v>447238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783720</v>
      </c>
      <c r="M66" s="152">
        <f t="shared" ca="1" si="45"/>
        <v>783720</v>
      </c>
      <c r="N66" s="152">
        <f t="shared" ca="1" si="45"/>
        <v>679221.28</v>
      </c>
      <c r="O66" s="151">
        <f t="shared" ref="O66:O68" ca="1" si="46">IF(L66&gt;0,N66*100/L66,0)</f>
        <v>86.666319603940181</v>
      </c>
      <c r="P66" s="151">
        <f t="shared" ref="P66:P68" ca="1" si="47">IF(M66&gt;0,N66*100/M66,0)</f>
        <v>86.666319603940181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783720</v>
      </c>
      <c r="M68" s="157">
        <f t="shared" ca="1" si="49"/>
        <v>783720</v>
      </c>
      <c r="N68" s="157">
        <f t="shared" ca="1" si="49"/>
        <v>679221.28</v>
      </c>
      <c r="O68" s="156">
        <f t="shared" ca="1" si="46"/>
        <v>86.666319603940181</v>
      </c>
      <c r="P68" s="156">
        <f t="shared" ca="1" si="47"/>
        <v>86.666319603940181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783720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IFERROR(__xludf.DUMMYFUNCTION("IMPORTRANGE(""https://docs.google.com/spreadsheets/d/1Yj_ptqi66GCucihVvJfMjLAmec39IyEx_6qawtMGysU/edit?usp=sharing"",""สบก!AJ55"")"),679221.28)</f>
        <v>679221.28</v>
      </c>
      <c r="O70" s="169">
        <f ca="1">IF(L70&gt;0,N70*100/L70,0)</f>
        <v>86.666319603940181</v>
      </c>
      <c r="P70" s="169">
        <f ca="1">IF(M70&gt;0,N70*100/M70,0)</f>
        <v>86.666319603940181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IFERROR(__xludf.DUMMYFUNCTION("IMPORTRANGE(""https://docs.google.com/spreadsheets/d/1Yj_ptqi66GCucihVvJfMjLAmec39IyEx_6qawtMGysU/edit?usp=sharing"",""สบก!AF55"")"),472220)</f>
        <v>472220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97480</v>
      </c>
      <c r="M140" s="152">
        <f t="shared" ca="1" si="64"/>
        <v>97480</v>
      </c>
      <c r="N140" s="152">
        <f t="shared" ca="1" si="64"/>
        <v>128550</v>
      </c>
      <c r="O140" s="151">
        <f t="shared" ref="O140:O142" ca="1" si="65">IF(L140&gt;0,N140*100/L140,0)</f>
        <v>131.87320475995077</v>
      </c>
      <c r="P140" s="151">
        <f t="shared" ref="P140:P142" ca="1" si="66">IF(M140&gt;0,N140*100/M140,0)</f>
        <v>131.87320475995077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97480</v>
      </c>
      <c r="M142" s="157">
        <f t="shared" ca="1" si="68"/>
        <v>97480</v>
      </c>
      <c r="N142" s="157">
        <f t="shared" ca="1" si="68"/>
        <v>128550</v>
      </c>
      <c r="O142" s="156">
        <f t="shared" ca="1" si="65"/>
        <v>131.87320475995077</v>
      </c>
      <c r="P142" s="156">
        <f t="shared" ca="1" si="66"/>
        <v>131.87320475995077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97480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IFERROR(__xludf.DUMMYFUNCTION("IMPORTRANGE(""https://docs.google.com/spreadsheets/d/1Yj_ptqi66GCucihVvJfMjLAmec39IyEx_6qawtMGysU/edit?usp=sharing"",""สบก!BK55"")"),128550)</f>
        <v>128550</v>
      </c>
      <c r="O144" s="169">
        <f ca="1">IF(L144&gt;0,N144*100/L144,0)</f>
        <v>131.87320475995077</v>
      </c>
      <c r="P144" s="169">
        <f ca="1">IF(M144&gt;0,N144*100/M144,0)</f>
        <v>131.87320475995077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IFERROR(__xludf.DUMMYFUNCTION("IMPORTRANGE(""https://docs.google.com/spreadsheets/d/1Yj_ptqi66GCucihVvJfMjLAmec39IyEx_6qawtMGysU/edit?usp=sharing"",""สบก!BG55"")"),97480)</f>
        <v>97480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51280</v>
      </c>
      <c r="M220" s="152">
        <f t="shared" ca="1" si="72"/>
        <v>51280</v>
      </c>
      <c r="N220" s="152">
        <f t="shared" ca="1" si="72"/>
        <v>20210</v>
      </c>
      <c r="O220" s="151">
        <f t="shared" ref="O220:O222" ca="1" si="73">IF(L220&gt;0,N220*100/L220,0)</f>
        <v>39.411076443057723</v>
      </c>
      <c r="P220" s="151">
        <f t="shared" ref="P220:P222" ca="1" si="74">IF(M220&gt;0,N220*100/M220,0)</f>
        <v>39.411076443057723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51280</v>
      </c>
      <c r="M222" s="157">
        <f t="shared" ca="1" si="76"/>
        <v>51280</v>
      </c>
      <c r="N222" s="157">
        <f t="shared" ca="1" si="76"/>
        <v>20210</v>
      </c>
      <c r="O222" s="156">
        <f t="shared" ca="1" si="73"/>
        <v>39.411076443057723</v>
      </c>
      <c r="P222" s="156">
        <f t="shared" ca="1" si="74"/>
        <v>39.411076443057723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51280</v>
      </c>
      <c r="M224" s="627">
        <f ca="1">IFERROR(__xludf.DUMMYFUNCTION("IMPORTRANGE(""https://docs.google.com/spreadsheets/d/1Yj_ptqi66GCucihVvJfMjLAmec39IyEx_6qawtMGysU/edit?usp=sharing"",""สบก!BS55"")"),51280)</f>
        <v>51280</v>
      </c>
      <c r="N224" s="62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39.411076443057723</v>
      </c>
      <c r="P224" s="169">
        <f ca="1">IF(M224&gt;0,N224*100/M224,0)</f>
        <v>39.411076443057723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IFERROR(__xludf.DUMMYFUNCTION("IMPORTRANGE(""https://docs.google.com/spreadsheets/d/1Yj_ptqi66GCucihVvJfMjLAmec39IyEx_6qawtMGysU/edit?usp=sharing"",""สบก!BP55"")"),51280)</f>
        <v>51280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IFERROR(__xludf.DUMMYFUNCTION("IMPORTRANGE(""https://docs.google.com/spreadsheets/d/1XL5vhW3sbDhbH9Cz0tuDiY8C3ctxq1tqvaCgkFb8cCA/edit?usp=sharing"",""อำนาจเจริญ!J228"")"),439)</f>
        <v>439</v>
      </c>
      <c r="K328" s="318">
        <f ca="1">IF(I328&gt;0,J328*100/I328,0)</f>
        <v>101.15207373271889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757430</v>
      </c>
      <c r="M329" s="152">
        <f t="shared" ca="1" si="98"/>
        <v>757430</v>
      </c>
      <c r="N329" s="152">
        <f t="shared" ca="1" si="98"/>
        <v>643800</v>
      </c>
      <c r="O329" s="151">
        <f t="shared" ref="O329:O331" ca="1" si="99">IF(L329&gt;0,N329*100/L329,0)</f>
        <v>84.997953606273853</v>
      </c>
      <c r="P329" s="151">
        <f t="shared" ref="P329:P331" ca="1" si="100">IF(M329&gt;0,N329*100/M329,0)</f>
        <v>84.997953606273853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757430</v>
      </c>
      <c r="M331" s="157">
        <f t="shared" ca="1" si="102"/>
        <v>757430</v>
      </c>
      <c r="N331" s="157">
        <f t="shared" ca="1" si="102"/>
        <v>643800</v>
      </c>
      <c r="O331" s="156">
        <f t="shared" ca="1" si="99"/>
        <v>84.997953606273853</v>
      </c>
      <c r="P331" s="156">
        <f t="shared" ca="1" si="100"/>
        <v>84.997953606273853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720930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IFERROR(__xludf.DUMMYFUNCTION("IMPORTRANGE(""https://docs.google.com/spreadsheets/d/1Yj_ptqi66GCucihVvJfMjLAmec39IyEx_6qawtMGysU/edit?usp=sharing"",""สบก!DM55"")"),607300)</f>
        <v>607300</v>
      </c>
      <c r="O333" s="169">
        <f ca="1">IF(L333&gt;0,N333*100/L333,0)</f>
        <v>84.238414270456218</v>
      </c>
      <c r="P333" s="169">
        <f ca="1">IF(M333&gt;0,N333*100/M333,0)</f>
        <v>84.238414270456218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IFERROR(__xludf.DUMMYFUNCTION("IMPORTRANGE(""https://docs.google.com/spreadsheets/d/1Yj_ptqi66GCucihVvJfMjLAmec39IyEx_6qawtMGysU/edit?usp=sharing"",""สบก!DI55"")"),414930)</f>
        <v>414930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IFERROR(__xludf.DUMMYFUNCTION("IMPORTRANGE(""https://docs.google.com/spreadsheets/d/1XL5vhW3sbDhbH9Cz0tuDiY8C3ctxq1tqvaCgkFb8cCA/edit?usp=sharing"",""อำนาจเจริญ!J234"")"),229)</f>
        <v>229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IFERROR(__xludf.DUMMYFUNCTION("IMPORTRANGE(""https://docs.google.com/spreadsheets/d/1XL5vhW3sbDhbH9Cz0tuDiY8C3ctxq1tqvaCgkFb8cCA/edit?usp=sharing"",""อำนาจเจริญ!J235"")"),2173.21)</f>
        <v>2173.21</v>
      </c>
      <c r="K340" s="343">
        <f t="shared" ca="1" si="103"/>
        <v>108.6605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IFERROR(__xludf.DUMMYFUNCTION("IMPORTRANGE(""https://docs.google.com/spreadsheets/d/1XL5vhW3sbDhbH9Cz0tuDiY8C3ctxq1tqvaCgkFb8cCA/edit?usp=sharing"",""อำนาจเจริญ!J236"")"),546)</f>
        <v>546</v>
      </c>
      <c r="K341" s="343">
        <f t="shared" ca="1" si="103"/>
        <v>125.80645161290323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IFERROR(__xludf.DUMMYFUNCTION("IMPORTRANGE(""https://docs.google.com/spreadsheets/d/1XL5vhW3sbDhbH9Cz0tuDiY8C3ctxq1tqvaCgkFb8cCA/edit?usp=sharing"",""อำนาจเจริญ!J237"")"),5074.04)</f>
        <v>5074.04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IFERROR(__xludf.DUMMYFUNCTION("IMPORTRANGE(""https://docs.google.com/spreadsheets/d/1XL5vhW3sbDhbH9Cz0tuDiY8C3ctxq1tqvaCgkFb8cCA/edit?usp=sharing"",""อำนาจเจริญ!J238"")"),7)</f>
        <v>7</v>
      </c>
      <c r="K343" s="343">
        <f t="shared" ca="1" si="103"/>
        <v>1.6129032258064515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IFERROR(__xludf.DUMMYFUNCTION("IMPORTRANGE(""https://docs.google.com/spreadsheets/d/1XL5vhW3sbDhbH9Cz0tuDiY8C3ctxq1tqvaCgkFb8cCA/edit?usp=sharing"",""อำนาจเจริญ!J239"")"),47.5)</f>
        <v>47.5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IFERROR(__xludf.DUMMYFUNCTION("IMPORTRANGE(""https://docs.google.com/spreadsheets/d/1XL5vhW3sbDhbH9Cz0tuDiY8C3ctxq1tqvaCgkFb8cCA/edit?usp=sharing"",""อำนาจเจริญ!J240"")"),439)</f>
        <v>439</v>
      </c>
      <c r="K345" s="343">
        <f t="shared" ca="1" si="103"/>
        <v>101.15207373271889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IFERROR(__xludf.DUMMYFUNCTION("IMPORTRANGE(""https://docs.google.com/spreadsheets/d/1XL5vhW3sbDhbH9Cz0tuDiY8C3ctxq1tqvaCgkFb8cCA/edit?usp=sharing"",""อำนาจเจริญ!J241"")"),3985.89)</f>
        <v>3985.89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IFERROR(__xludf.DUMMYFUNCTION("IMPORTRANGE(""https://docs.google.com/spreadsheets/d/1XL5vhW3sbDhbH9Cz0tuDiY8C3ctxq1tqvaCgkFb8cCA/edit?usp=sharing"",""อำนาจเจริญ!L242"")"),1418984)</f>
        <v>1418984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IFERROR(__xludf.DUMMYFUNCTION("IMPORTRANGE(""https://docs.google.com/spreadsheets/d/1XL5vhW3sbDhbH9Cz0tuDiY8C3ctxq1tqvaCgkFb8cCA/edit?usp=sharing"",""อำนาจเจริญ!M242"")"),1213165)</f>
        <v>1213165</v>
      </c>
      <c r="O347" s="358">
        <f ca="1">+IF(L347&gt;0,N347*100/L347,0)</f>
        <v>85.495326233417714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IFERROR(__xludf.DUMMYFUNCTION("IMPORTRANGE(""https://docs.google.com/spreadsheets/d/1XL5vhW3sbDhbH9Cz0tuDiY8C3ctxq1tqvaCgkFb8cCA/edit?usp=sharing"",""อำนาจเจริญ!L244"")"),346050)</f>
        <v>346050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IFERROR(__xludf.DUMMYFUNCTION("IMPORTRANGE(""https://docs.google.com/spreadsheets/d/1XL5vhW3sbDhbH9Cz0tuDiY8C3ctxq1tqvaCgkFb8cCA/edit?usp=sharing"",""อำนาจเจริญ!M244"")"),258330)</f>
        <v>258330</v>
      </c>
      <c r="O349" s="373">
        <f ca="1">+IF(L349&gt;0,N349*100/L349,0)</f>
        <v>74.651061985262245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IFERROR(__xludf.DUMMYFUNCTION("IMPORTRANGE(""https://docs.google.com/spreadsheets/d/1XL5vhW3sbDhbH9Cz0tuDiY8C3ctxq1tqvaCgkFb8cCA/edit?usp=sharing"",""อำนาจเจริญ!L247"")"),346050)</f>
        <v>346050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IFERROR(__xludf.DUMMYFUNCTION("IMPORTRANGE(""https://docs.google.com/spreadsheets/d/1XL5vhW3sbDhbH9Cz0tuDiY8C3ctxq1tqvaCgkFb8cCA/edit?usp=sharing"",""อำนาจเจริญ!M247"")"),258330)</f>
        <v>258330</v>
      </c>
      <c r="O352" s="165">
        <f t="shared" ca="1" si="105"/>
        <v>74.651061985262245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IFERROR(__xludf.DUMMYFUNCTION("IMPORTRANGE(""https://docs.google.com/spreadsheets/d/1XL5vhW3sbDhbH9Cz0tuDiY8C3ctxq1tqvaCgkFb8cCA/edit?usp=sharing"",""อำนาจเจริญ!L249"")"),346050)</f>
        <v>346050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IFERROR(__xludf.DUMMYFUNCTION("IMPORTRANGE(""https://docs.google.com/spreadsheets/d/1XL5vhW3sbDhbH9Cz0tuDiY8C3ctxq1tqvaCgkFb8cCA/edit?usp=sharing"",""อำนาจเจริญ!M249"")"),258330)</f>
        <v>258330</v>
      </c>
      <c r="O354" s="169">
        <f t="shared" ca="1" si="105"/>
        <v>74.651061985262245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IFERROR(__xludf.DUMMYFUNCTION("IMPORTRANGE(""https://docs.google.com/spreadsheets/d/1XL5vhW3sbDhbH9Cz0tuDiY8C3ctxq1tqvaCgkFb8cCA/edit?usp=sharing"",""อำนาจเจริญ!M252"")"),99700)</f>
        <v>99700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IFERROR(__xludf.DUMMYFUNCTION("IMPORTRANGE(""https://docs.google.com/spreadsheets/d/1XL5vhW3sbDhbH9Cz0tuDiY8C3ctxq1tqvaCgkFb8cCA/edit?usp=sharing"",""อำนาจเจริญ!M253"")"),12130)</f>
        <v>12130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IFERROR(__xludf.DUMMYFUNCTION("IMPORTRANGE(""https://docs.google.com/spreadsheets/d/1XL5vhW3sbDhbH9Cz0tuDiY8C3ctxq1tqvaCgkFb8cCA/edit?usp=sharing"",""อำนาจเจริญ!M275"")"),450905)</f>
        <v>450905</v>
      </c>
      <c r="O380" s="373">
        <f ca="1">+IF(L380&gt;0,N380*100/L380,0)</f>
        <v>97.993002129786589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IFERROR(__xludf.DUMMYFUNCTION("IMPORTRANGE(""https://docs.google.com/spreadsheets/d/1XL5vhW3sbDhbH9Cz0tuDiY8C3ctxq1tqvaCgkFb8cCA/edit?usp=sharing"",""อำนาจเจริญ!M278"")"),450905)</f>
        <v>450905</v>
      </c>
      <c r="O383" s="165">
        <f t="shared" ca="1" si="109"/>
        <v>97.993002129786589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IFERROR(__xludf.DUMMYFUNCTION("IMPORTRANGE(""https://docs.google.com/spreadsheets/d/1XL5vhW3sbDhbH9Cz0tuDiY8C3ctxq1tqvaCgkFb8cCA/edit?usp=sharing"",""อำนาจเจริญ!M280"")"),450905)</f>
        <v>450905</v>
      </c>
      <c r="O385" s="169">
        <f t="shared" ca="1" si="109"/>
        <v>97.993002129786589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IFERROR(__xludf.DUMMYFUNCTION("IMPORTRANGE(""https://docs.google.com/spreadsheets/d/1XL5vhW3sbDhbH9Cz0tuDiY8C3ctxq1tqvaCgkFb8cCA/edit?usp=sharing"",""อำนาจเจริญ!M284"")"),30830)</f>
        <v>30830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IFERROR(__xludf.DUMMYFUNCTION("IMPORTRANGE(""https://docs.google.com/spreadsheets/d/1XL5vhW3sbDhbH9Cz0tuDiY8C3ctxq1tqvaCgkFb8cCA/edit?usp=sharing"",""อำนาจเจริญ!J322"")"),60)</f>
        <v>60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IFERROR(__xludf.DUMMYFUNCTION("IMPORTRANGE(""https://docs.google.com/spreadsheets/d/1XL5vhW3sbDhbH9Cz0tuDiY8C3ctxq1tqvaCgkFb8cCA/edit?usp=sharing"",""อำนาจเจริญ!M330"")"),74860)</f>
        <v>74860</v>
      </c>
      <c r="O435" s="412">
        <f t="shared" ref="O435:O439" ca="1" si="114">+IF(L435&gt;0,N435*100/L435,0)</f>
        <v>70.622641509433961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IFERROR(__xludf.DUMMYFUNCTION("IMPORTRANGE(""https://docs.google.com/spreadsheets/d/1XL5vhW3sbDhbH9Cz0tuDiY8C3ctxq1tqvaCgkFb8cCA/edit?usp=sharing"",""อำนาจเจริญ!M332"")"),74860)</f>
        <v>74860</v>
      </c>
      <c r="O437" s="169">
        <f t="shared" ca="1" si="114"/>
        <v>70.622641509433961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IFERROR(__xludf.DUMMYFUNCTION("IMPORTRANGE(""https://docs.google.com/spreadsheets/d/1XL5vhW3sbDhbH9Cz0tuDiY8C3ctxq1tqvaCgkFb8cCA/edit?usp=sharing"",""อำนาจเจริญ!M334"")"),74860)</f>
        <v>74860</v>
      </c>
      <c r="O439" s="169">
        <f t="shared" ca="1" si="114"/>
        <v>70.622641509433961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IFERROR(__xludf.DUMMYFUNCTION("IMPORTRANGE(""https://docs.google.com/spreadsheets/d/1XL5vhW3sbDhbH9Cz0tuDiY8C3ctxq1tqvaCgkFb8cCA/edit?usp=sharing"",""อำนาจเจริญ!M338"")"),39460)</f>
        <v>39460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IFERROR(__xludf.DUMMYFUNCTION("IMPORTRANGE(""https://docs.google.com/spreadsheets/d/1XL5vhW3sbDhbH9Cz0tuDiY8C3ctxq1tqvaCgkFb8cCA/edit?usp=sharing"",""อำนาจเจริญ!J350"")"),13513)</f>
        <v>13513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IFERROR(__xludf.DUMMYFUNCTION("IMPORTRANGE(""https://docs.google.com/spreadsheets/d/1XL5vhW3sbDhbH9Cz0tuDiY8C3ctxq1tqvaCgkFb8cCA/edit?usp=sharing"",""อำนาจเจริญ!L350"")"),171084)</f>
        <v>171084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IFERROR(__xludf.DUMMYFUNCTION("IMPORTRANGE(""https://docs.google.com/spreadsheets/d/1XL5vhW3sbDhbH9Cz0tuDiY8C3ctxq1tqvaCgkFb8cCA/edit?usp=sharing"",""อำนาจเจริญ!M350"")"),101555)</f>
        <v>101555</v>
      </c>
      <c r="O455" s="373">
        <f t="shared" ref="O455:O459" ca="1" si="116">+IF(L455&gt;0,N455*100/L455,0)</f>
        <v>59.359729723410723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IFERROR(__xludf.DUMMYFUNCTION("IMPORTRANGE(""https://docs.google.com/spreadsheets/d/1XL5vhW3sbDhbH9Cz0tuDiY8C3ctxq1tqvaCgkFb8cCA/edit?usp=sharing"",""อำนาจเจริญ!L352"")"),171084)</f>
        <v>171084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IFERROR(__xludf.DUMMYFUNCTION("IMPORTRANGE(""https://docs.google.com/spreadsheets/d/1XL5vhW3sbDhbH9Cz0tuDiY8C3ctxq1tqvaCgkFb8cCA/edit?usp=sharing"",""อำนาจเจริญ!M352"")"),101555)</f>
        <v>101555</v>
      </c>
      <c r="O457" s="169">
        <f t="shared" ca="1" si="116"/>
        <v>59.359729723410723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IFERROR(__xludf.DUMMYFUNCTION("IMPORTRANGE(""https://docs.google.com/spreadsheets/d/1XL5vhW3sbDhbH9Cz0tuDiY8C3ctxq1tqvaCgkFb8cCA/edit?usp=sharing"",""อำนาจเจริญ!L354"")"),171084)</f>
        <v>171084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IFERROR(__xludf.DUMMYFUNCTION("IMPORTRANGE(""https://docs.google.com/spreadsheets/d/1XL5vhW3sbDhbH9Cz0tuDiY8C3ctxq1tqvaCgkFb8cCA/edit?usp=sharing"",""อำนาจเจริญ!M354"")"),101555)</f>
        <v>101555</v>
      </c>
      <c r="O459" s="169">
        <f t="shared" ca="1" si="116"/>
        <v>59.359729723410723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IFERROR(__xludf.DUMMYFUNCTION("IMPORTRANGE(""https://docs.google.com/spreadsheets/d/1XL5vhW3sbDhbH9Cz0tuDiY8C3ctxq1tqvaCgkFb8cCA/edit?usp=sharing"",""อำนาจเจริญ!M358"")"),101555)</f>
        <v>101555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IFERROR(__xludf.DUMMYFUNCTION("IMPORTRANGE(""https://docs.google.com/spreadsheets/d/1XL5vhW3sbDhbH9Cz0tuDiY8C3ctxq1tqvaCgkFb8cCA/edit?usp=sharing"",""อำนาจเจริญ!J359"")"),13513)</f>
        <v>13513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IFERROR(__xludf.DUMMYFUNCTION("IMPORTRANGE(""https://docs.google.com/spreadsheets/d/1XL5vhW3sbDhbH9Cz0tuDiY8C3ctxq1tqvaCgkFb8cCA/edit?usp=sharing"",""อำนาจเจริญ!J370"")"),11366)</f>
        <v>11366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IFERROR(__xludf.DUMMYFUNCTION("IMPORTRANGE(""https://docs.google.com/spreadsheets/d/1XL5vhW3sbDhbH9Cz0tuDiY8C3ctxq1tqvaCgkFb8cCA/edit?usp=sharing"",""อำนาจเจริญ!J372"")"),1907)</f>
        <v>1907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IFERROR(__xludf.DUMMYFUNCTION("IMPORTRANGE(""https://docs.google.com/spreadsheets/d/1XL5vhW3sbDhbH9Cz0tuDiY8C3ctxq1tqvaCgkFb8cCA/edit?usp=sharing"",""อำนาจเจริญ!J373"")"),569)</f>
        <v>569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IFERROR(__xludf.DUMMYFUNCTION("IMPORTRANGE(""https://docs.google.com/spreadsheets/d/1XL5vhW3sbDhbH9Cz0tuDiY8C3ctxq1tqvaCgkFb8cCA/edit?usp=sharing"",""อำนาจเจริญ!J374"")"),240)</f>
        <v>240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IFERROR(__xludf.DUMMYFUNCTION("IMPORTRANGE(""https://docs.google.com/spreadsheets/d/1XL5vhW3sbDhbH9Cz0tuDiY8C3ctxq1tqvaCgkFb8cCA/edit?usp=sharing"",""อำนาจเจริญ!J375"")"),70)</f>
        <v>70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IFERROR(__xludf.DUMMYFUNCTION("IMPORTRANGE(""https://docs.google.com/spreadsheets/d/1XL5vhW3sbDhbH9Cz0tuDiY8C3ctxq1tqvaCgkFb8cCA/edit?usp=sharing"",""อำนาจเจริญ!J376"")"),13513)</f>
        <v>13513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IFERROR(__xludf.DUMMYFUNCTION("IMPORTRANGE(""https://docs.google.com/spreadsheets/d/1XL5vhW3sbDhbH9Cz0tuDiY8C3ctxq1tqvaCgkFb8cCA/edit?usp=sharing"",""อำนาจเจริญ!J377"")"),3403)</f>
        <v>3403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IFERROR(__xludf.DUMMYFUNCTION("IMPORTRANGE(""https://docs.google.com/spreadsheets/d/1XL5vhW3sbDhbH9Cz0tuDiY8C3ctxq1tqvaCgkFb8cCA/edit?usp=sharing"",""อำนาจเจริญ!J378"")"),12216)</f>
        <v>12216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IFERROR(__xludf.DUMMYFUNCTION("IMPORTRANGE(""https://docs.google.com/spreadsheets/d/1XL5vhW3sbDhbH9Cz0tuDiY8C3ctxq1tqvaCgkFb8cCA/edit?usp=sharing"",""อำนาจเจริญ!J379"")"),2952)</f>
        <v>2952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IFERROR(__xludf.DUMMYFUNCTION("IMPORTRANGE(""https://docs.google.com/spreadsheets/d/1XL5vhW3sbDhbH9Cz0tuDiY8C3ctxq1tqvaCgkFb8cCA/edit?usp=sharing"",""อำนาจเจริญ!J382"")"),264)</f>
        <v>264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IFERROR(__xludf.DUMMYFUNCTION("IMPORTRANGE(""https://docs.google.com/spreadsheets/d/1XL5vhW3sbDhbH9Cz0tuDiY8C3ctxq1tqvaCgkFb8cCA/edit?usp=sharing"",""อำนาจเจริญ!J383"")"),74)</f>
        <v>74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IFERROR(__xludf.DUMMYFUNCTION("IMPORTRANGE(""https://docs.google.com/spreadsheets/d/1XL5vhW3sbDhbH9Cz0tuDiY8C3ctxq1tqvaCgkFb8cCA/edit?usp=sharing"",""อำนาจเจริญ!J384"")"),264)</f>
        <v>264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IFERROR(__xludf.DUMMYFUNCTION("IMPORTRANGE(""https://docs.google.com/spreadsheets/d/1XL5vhW3sbDhbH9Cz0tuDiY8C3ctxq1tqvaCgkFb8cCA/edit?usp=sharing"",""อำนาจเจริญ!J385"")"),74)</f>
        <v>74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IFERROR(__xludf.DUMMYFUNCTION("IMPORTRANGE(""https://docs.google.com/spreadsheets/d/1XL5vhW3sbDhbH9Cz0tuDiY8C3ctxq1tqvaCgkFb8cCA/edit?usp=sharing"",""อำนาจเจริญ!J388"")"),1007)</f>
        <v>1007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IFERROR(__xludf.DUMMYFUNCTION("IMPORTRANGE(""https://docs.google.com/spreadsheets/d/1XL5vhW3sbDhbH9Cz0tuDiY8C3ctxq1tqvaCgkFb8cCA/edit?usp=sharing"",""อำนาจเจริญ!J389"")"),374)</f>
        <v>374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IFERROR(__xludf.DUMMYFUNCTION("IMPORTRANGE(""https://docs.google.com/spreadsheets/d/1XL5vhW3sbDhbH9Cz0tuDiY8C3ctxq1tqvaCgkFb8cCA/edit?usp=sharing"",""อำนาจเจริญ!I392"")"),1218)</f>
        <v>1218</v>
      </c>
      <c r="J497" s="443">
        <f ca="1">IFERROR(__xludf.DUMMYFUNCTION("IMPORTRANGE(""https://docs.google.com/spreadsheets/d/1XL5vhW3sbDhbH9Cz0tuDiY8C3ctxq1tqvaCgkFb8cCA/edit?usp=sharing"",""อำนาจเจริญ!J392"")"),1186)</f>
        <v>1186</v>
      </c>
      <c r="K497" s="444">
        <f t="shared" ca="1" si="117"/>
        <v>97.372742200328403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IFERROR(__xludf.DUMMYFUNCTION("IMPORTRANGE(""https://docs.google.com/spreadsheets/d/1XL5vhW3sbDhbH9Cz0tuDiY8C3ctxq1tqvaCgkFb8cCA/edit?usp=sharing"",""อำนาจเจริญ!I393"")"),1218)</f>
        <v>1218</v>
      </c>
      <c r="J498" s="420">
        <f ca="1">IFERROR(__xludf.DUMMYFUNCTION("IMPORTRANGE(""https://docs.google.com/spreadsheets/d/1XL5vhW3sbDhbH9Cz0tuDiY8C3ctxq1tqvaCgkFb8cCA/edit?usp=sharing"",""อำนาจเจริญ!J393"")"),1186)</f>
        <v>1186</v>
      </c>
      <c r="K498" s="202">
        <f t="shared" ca="1" si="117"/>
        <v>97.372742200328403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IFERROR(__xludf.DUMMYFUNCTION("IMPORTRANGE(""https://docs.google.com/spreadsheets/d/1XL5vhW3sbDhbH9Cz0tuDiY8C3ctxq1tqvaCgkFb8cCA/edit?usp=sharing"",""อำนาจเจริญ!J394"")"),103)</f>
        <v>103</v>
      </c>
      <c r="K499" s="202">
        <f t="shared" ca="1" si="117"/>
        <v>97.169811320754718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IFERROR(__xludf.DUMMYFUNCTION("IMPORTRANGE(""https://docs.google.com/spreadsheets/d/1XL5vhW3sbDhbH9Cz0tuDiY8C3ctxq1tqvaCgkFb8cCA/edit?usp=sharing"",""อำนาจเจริญ!J395"")"),1149)</f>
        <v>1149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IFERROR(__xludf.DUMMYFUNCTION("IMPORTRANGE(""https://docs.google.com/spreadsheets/d/1XL5vhW3sbDhbH9Cz0tuDiY8C3ctxq1tqvaCgkFb8cCA/edit?usp=sharing"",""อำนาจเจริญ!J396"")"),98)</f>
        <v>98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IFERROR(__xludf.DUMMYFUNCTION("IMPORTRANGE(""https://docs.google.com/spreadsheets/d/1XL5vhW3sbDhbH9Cz0tuDiY8C3ctxq1tqvaCgkFb8cCA/edit?usp=sharing"",""อำนาจเจริญ!J397"")"),1149)</f>
        <v>1149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IFERROR(__xludf.DUMMYFUNCTION("IMPORTRANGE(""https://docs.google.com/spreadsheets/d/1XL5vhW3sbDhbH9Cz0tuDiY8C3ctxq1tqvaCgkFb8cCA/edit?usp=sharing"",""อำนาจเจริญ!J398"")"),98)</f>
        <v>98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IFERROR(__xludf.DUMMYFUNCTION("IMPORTRANGE(""https://docs.google.com/spreadsheets/d/1XL5vhW3sbDhbH9Cz0tuDiY8C3ctxq1tqvaCgkFb8cCA/edit?usp=sharing"",""อำนาจเจริญ!J403"")"),27)</f>
        <v>27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IFERROR(__xludf.DUMMYFUNCTION("IMPORTRANGE(""https://docs.google.com/spreadsheets/d/1XL5vhW3sbDhbH9Cz0tuDiY8C3ctxq1tqvaCgkFb8cCA/edit?usp=sharing"",""อำนาจเจริญ!J407"")"),22)</f>
        <v>22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IFERROR(__xludf.DUMMYFUNCTION("IMPORTRANGE(""https://docs.google.com/spreadsheets/d/1XL5vhW3sbDhbH9Cz0tuDiY8C3ctxq1tqvaCgkFb8cCA/edit?usp=sharing"",""อำนาจเจริญ!J409"")"),10)</f>
        <v>10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IFERROR(__xludf.DUMMYFUNCTION("IMPORTRANGE(""https://docs.google.com/spreadsheets/d/1XL5vhW3sbDhbH9Cz0tuDiY8C3ctxq1tqvaCgkFb8cCA/edit?usp=sharing"",""อำนาจเจริญ!J420"")"),41.89)</f>
        <v>41.89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IFERROR(__xludf.DUMMYFUNCTION("IMPORTRANGE(""https://docs.google.com/spreadsheets/d/1XL5vhW3sbDhbH9Cz0tuDiY8C3ctxq1tqvaCgkFb8cCA/edit?usp=sharing"",""อำนาจเจริญ!J422"")"),16.4)</f>
        <v>16.399999999999999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IFERROR(__xludf.DUMMYFUNCTION("IMPORTRANGE(""https://docs.google.com/spreadsheets/d/1XL5vhW3sbDhbH9Cz0tuDiY8C3ctxq1tqvaCgkFb8cCA/edit?usp=sharing"",""อำนาจเจริญ!J424"")"),25.49)</f>
        <v>25.49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IFERROR(__xludf.DUMMYFUNCTION("IMPORTRANGE(""https://docs.google.com/spreadsheets/d/1XL5vhW3sbDhbH9Cz0tuDiY8C3ctxq1tqvaCgkFb8cCA/edit?usp=sharing"",""อำนาจเจริญ!J459"")"),1935)</f>
        <v>1935</v>
      </c>
      <c r="K564" s="372">
        <f ca="1">IF(I564&gt;0,J564*100/I564,0)</f>
        <v>132.53424657534248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IFERROR(__xludf.DUMMYFUNCTION("IMPORTRANGE(""https://docs.google.com/spreadsheets/d/1XL5vhW3sbDhbH9Cz0tuDiY8C3ctxq1tqvaCgkFb8cCA/edit?usp=sharing"",""อำนาจเจริญ!M459"")"),119885)</f>
        <v>119885</v>
      </c>
      <c r="O564" s="373">
        <f t="shared" ref="O564:O568" ca="1" si="122">+IF(L564&gt;0,N564*100/L564,0)</f>
        <v>94.189974858579504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IFERROR(__xludf.DUMMYFUNCTION("IMPORTRANGE(""https://docs.google.com/spreadsheets/d/1XL5vhW3sbDhbH9Cz0tuDiY8C3ctxq1tqvaCgkFb8cCA/edit?usp=sharing"",""อำนาจเจริญ!M461"")"),119885)</f>
        <v>119885</v>
      </c>
      <c r="O566" s="169">
        <f t="shared" ca="1" si="122"/>
        <v>94.189974858579504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IFERROR(__xludf.DUMMYFUNCTION("IMPORTRANGE(""https://docs.google.com/spreadsheets/d/1XL5vhW3sbDhbH9Cz0tuDiY8C3ctxq1tqvaCgkFb8cCA/edit?usp=sharing"",""อำนาจเจริญ!M463"")"),119885)</f>
        <v>119885</v>
      </c>
      <c r="O568" s="169">
        <f t="shared" ca="1" si="122"/>
        <v>94.189974858579504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IFERROR(__xludf.DUMMYFUNCTION("IMPORTRANGE(""https://docs.google.com/spreadsheets/d/1XL5vhW3sbDhbH9Cz0tuDiY8C3ctxq1tqvaCgkFb8cCA/edit?usp=sharing"",""อำนาจเจริญ!M466"")"),97250)</f>
        <v>97250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IFERROR(__xludf.DUMMYFUNCTION("IMPORTRANGE(""https://docs.google.com/spreadsheets/d/1XL5vhW3sbDhbH9Cz0tuDiY8C3ctxq1tqvaCgkFb8cCA/edit?usp=sharing"",""อำนาจเจริญ!M467"")"),22635)</f>
        <v>22635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IFERROR(__xludf.DUMMYFUNCTION("IMPORTRANGE(""https://docs.google.com/spreadsheets/d/1XL5vhW3sbDhbH9Cz0tuDiY8C3ctxq1tqvaCgkFb8cCA/edit?usp=sharing"",""อำนาจเจริญ!J468"")"),1935)</f>
        <v>1935</v>
      </c>
      <c r="K573" s="202">
        <f ca="1">IF(I573&gt;0,J573*100/I573,0)</f>
        <v>132.53424657534248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IFERROR(__xludf.DUMMYFUNCTION("IMPORTRANGE(""https://docs.google.com/spreadsheets/d/1XL5vhW3sbDhbH9Cz0tuDiY8C3ctxq1tqvaCgkFb8cCA/edit?usp=sharing"",""อำนาจเจริญ!J471"")"),178)</f>
        <v>178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IFERROR(__xludf.DUMMYFUNCTION("IMPORTRANGE(""https://docs.google.com/spreadsheets/d/1XL5vhW3sbDhbH9Cz0tuDiY8C3ctxq1tqvaCgkFb8cCA/edit?usp=sharing"",""อำนาจเจริญ!J472"")"),1756)</f>
        <v>1756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55.555555555555557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55.555555555555557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55.555555555555557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IFERROR(__xludf.DUMMYFUNCTION("IMPORTRANGE(""https://docs.google.com/spreadsheets/d/1XL5vhW3sbDhbH9Cz0tuDiY8C3ctxq1tqvaCgkFb8cCA/edit?usp=sharing"",""อำนาจเจริญ!J510"")"),18)</f>
        <v>18</v>
      </c>
      <c r="K615" s="163">
        <f t="shared" ca="1" si="127"/>
        <v>36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IFERROR(__xludf.DUMMYFUNCTION("IMPORTRANGE(""https://docs.google.com/spreadsheets/d/1XL5vhW3sbDhbH9Cz0tuDiY8C3ctxq1tqvaCgkFb8cCA/edit?usp=sharing"",""อำนาจเจริญ!J523"")"),3891984.27)</f>
        <v>3891984.27</v>
      </c>
      <c r="K628" s="343">
        <f t="shared" ref="K628:K635" ca="1" si="129">IF(I628&gt;0,J628*100/I628,0)</f>
        <v>97.056981523804708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IFERROR(__xludf.DUMMYFUNCTION("IMPORTRANGE(""https://docs.google.com/spreadsheets/d/1XL5vhW3sbDhbH9Cz0tuDiY8C3ctxq1tqvaCgkFb8cCA/edit?usp=sharing"",""อำนาจเจริญ!J524"")"),336)</f>
        <v>336</v>
      </c>
      <c r="K629" s="343">
        <f t="shared" ca="1" si="129"/>
        <v>95.726495726495727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IFERROR(__xludf.DUMMYFUNCTION("IMPORTRANGE(""https://docs.google.com/spreadsheets/d/1XL5vhW3sbDhbH9Cz0tuDiY8C3ctxq1tqvaCgkFb8cCA/edit?usp=sharing"",""อำนาจเจริญ!J525"")"),791894.32)</f>
        <v>791894.32</v>
      </c>
      <c r="K630" s="343">
        <f t="shared" ca="1" si="129"/>
        <v>20.322061745872301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IFERROR(__xludf.DUMMYFUNCTION("IMPORTRANGE(""https://docs.google.com/spreadsheets/d/1XL5vhW3sbDhbH9Cz0tuDiY8C3ctxq1tqvaCgkFb8cCA/edit?usp=sharing"",""อำนาจเจริญ!J526"")"),141)</f>
        <v>141</v>
      </c>
      <c r="K631" s="343">
        <f t="shared" ca="1" si="129"/>
        <v>63.800904977375566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IFERROR(__xludf.DUMMYFUNCTION("IMPORTRANGE(""https://docs.google.com/spreadsheets/d/1XL5vhW3sbDhbH9Cz0tuDiY8C3ctxq1tqvaCgkFb8cCA/edit?usp=sharing"",""อำนาจเจริญ!J527"")"),32300.98)</f>
        <v>32300.98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6552366</v>
      </c>
      <c r="M8" s="23">
        <f t="shared" ca="1" si="0"/>
        <v>4000766</v>
      </c>
      <c r="N8" s="23">
        <f t="shared" ca="1" si="0"/>
        <v>5422002.7299999995</v>
      </c>
      <c r="O8" s="22">
        <f t="shared" ref="O8:O16" ca="1" si="1">IF(L8&gt;0,N8*100/L8,0)</f>
        <v>82.748777006656837</v>
      </c>
      <c r="P8" s="22">
        <f t="shared" ref="P8:P16" ca="1" si="2">IF(M8&gt;0,N8*100/M8,0)</f>
        <v>135.52411538190435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6552366</v>
      </c>
      <c r="M10" s="30">
        <f t="shared" ca="1" si="4"/>
        <v>4000766</v>
      </c>
      <c r="N10" s="30">
        <f t="shared" ca="1" si="4"/>
        <v>5422002.7299999995</v>
      </c>
      <c r="O10" s="29">
        <f t="shared" ca="1" si="1"/>
        <v>82.748777006656837</v>
      </c>
      <c r="P10" s="29">
        <f t="shared" ca="1" si="2"/>
        <v>135.52411538190435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6486066</v>
      </c>
      <c r="M12" s="38">
        <f t="shared" ca="1" si="6"/>
        <v>3962966</v>
      </c>
      <c r="N12" s="38">
        <f t="shared" ca="1" si="6"/>
        <v>5355702.7299999995</v>
      </c>
      <c r="O12" s="38">
        <f t="shared" ca="1" si="1"/>
        <v>82.572436512363566</v>
      </c>
      <c r="P12" s="38">
        <f t="shared" ca="1" si="2"/>
        <v>135.14379709540782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2624865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3861201</v>
      </c>
      <c r="M14" s="38">
        <f t="shared" si="8"/>
        <v>0</v>
      </c>
      <c r="N14" s="38">
        <f t="shared" ca="1" si="8"/>
        <v>1529628.82</v>
      </c>
      <c r="O14" s="38">
        <f t="shared" ca="1" si="1"/>
        <v>39.615363717143964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66300</v>
      </c>
      <c r="M16" s="38">
        <f t="shared" ca="1" si="10"/>
        <v>37800</v>
      </c>
      <c r="N16" s="38">
        <f t="shared" ca="1" si="10"/>
        <v>66300</v>
      </c>
      <c r="O16" s="49">
        <f t="shared" ca="1" si="1"/>
        <v>100</v>
      </c>
      <c r="P16" s="49">
        <f t="shared" ca="1" si="2"/>
        <v>175.39682539682539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4029266</v>
      </c>
      <c r="M18" s="23">
        <f t="shared" ca="1" si="11"/>
        <v>4000766</v>
      </c>
      <c r="N18" s="23">
        <f t="shared" ca="1" si="11"/>
        <v>3892373.9099999997</v>
      </c>
      <c r="O18" s="22">
        <f t="shared" ref="O18:O20" ca="1" si="12">IF(L18&gt;0,N18*100/L18,0)</f>
        <v>96.602555155206915</v>
      </c>
      <c r="P18" s="22">
        <f t="shared" ref="P18:P26" ca="1" si="13">IF(M18&gt;0,N18*100/M18,0)</f>
        <v>97.290716577775342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4029266</v>
      </c>
      <c r="M20" s="30">
        <f t="shared" ca="1" si="15"/>
        <v>4000766</v>
      </c>
      <c r="N20" s="30">
        <f t="shared" ca="1" si="15"/>
        <v>3892373.9099999997</v>
      </c>
      <c r="O20" s="29">
        <f t="shared" ca="1" si="12"/>
        <v>96.602555155206915</v>
      </c>
      <c r="P20" s="29">
        <f t="shared" ca="1" si="13"/>
        <v>97.290716577775342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3962966</v>
      </c>
      <c r="M22" s="41">
        <f t="shared" ca="1" si="18"/>
        <v>3962966</v>
      </c>
      <c r="N22" s="38">
        <f t="shared" ca="1" si="18"/>
        <v>3826073.9099999997</v>
      </c>
      <c r="O22" s="38">
        <f t="shared" ca="1" si="17"/>
        <v>96.545716264030517</v>
      </c>
      <c r="P22" s="38">
        <f t="shared" ca="1" si="13"/>
        <v>96.545716264030517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2624865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1338101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66300</v>
      </c>
      <c r="M26" s="49">
        <f t="shared" ca="1" si="22"/>
        <v>37800</v>
      </c>
      <c r="N26" s="49">
        <f t="shared" ca="1" si="22"/>
        <v>66300</v>
      </c>
      <c r="O26" s="49">
        <f t="shared" ca="1" si="17"/>
        <v>100</v>
      </c>
      <c r="P26" s="49">
        <f t="shared" ca="1" si="13"/>
        <v>175.39682539682539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2523100</v>
      </c>
      <c r="M28" s="23">
        <f t="shared" si="23"/>
        <v>0</v>
      </c>
      <c r="N28" s="23">
        <f t="shared" ca="1" si="23"/>
        <v>1529628.82</v>
      </c>
      <c r="O28" s="22">
        <f t="shared" ref="O28:O30" ca="1" si="24">IF(L28&gt;0,N28*100/L28,0)</f>
        <v>60.624978003249971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2523100</v>
      </c>
      <c r="M30" s="30">
        <f t="shared" si="27"/>
        <v>0</v>
      </c>
      <c r="N30" s="30">
        <f t="shared" ca="1" si="27"/>
        <v>1529628.82</v>
      </c>
      <c r="O30" s="29">
        <f t="shared" ca="1" si="24"/>
        <v>60.624978003249971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2523100</v>
      </c>
      <c r="M32" s="38">
        <f t="shared" si="30"/>
        <v>0</v>
      </c>
      <c r="N32" s="38">
        <f t="shared" ca="1" si="30"/>
        <v>1529628.82</v>
      </c>
      <c r="O32" s="38">
        <f t="shared" ca="1" si="29"/>
        <v>60.624978003249971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2523100</v>
      </c>
      <c r="M34" s="38">
        <f t="shared" si="32"/>
        <v>0</v>
      </c>
      <c r="N34" s="38">
        <f t="shared" ca="1" si="32"/>
        <v>1529628.82</v>
      </c>
      <c r="O34" s="38">
        <f t="shared" ca="1" si="29"/>
        <v>60.624978003249971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4029266</v>
      </c>
      <c r="M37" s="54">
        <f t="shared" ca="1" si="33"/>
        <v>4000766</v>
      </c>
      <c r="N37" s="54">
        <f t="shared" ca="1" si="33"/>
        <v>3892373.9099999997</v>
      </c>
      <c r="O37" s="55">
        <f t="shared" ca="1" si="29"/>
        <v>96.602555155206915</v>
      </c>
      <c r="P37" s="55">
        <f t="shared" ca="1" si="25"/>
        <v>97.290716577775342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812100</v>
      </c>
      <c r="M41" s="78">
        <f t="shared" ca="1" si="34"/>
        <v>783600</v>
      </c>
      <c r="N41" s="78">
        <f t="shared" ca="1" si="34"/>
        <v>800716.45</v>
      </c>
      <c r="O41" s="77">
        <f t="shared" ref="O41:O43" ca="1" si="35">IF(L41&gt;0,N41*100/L41,0)</f>
        <v>98.598257603743377</v>
      </c>
      <c r="P41" s="77">
        <f t="shared" ref="P41:P43" ca="1" si="36">IF(M41&gt;0,N41*100/M41,0)</f>
        <v>102.18433511995916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812100</v>
      </c>
      <c r="M43" s="78">
        <f t="shared" ca="1" si="38"/>
        <v>783600</v>
      </c>
      <c r="N43" s="78">
        <f t="shared" ca="1" si="38"/>
        <v>800716.45</v>
      </c>
      <c r="O43" s="77">
        <f t="shared" ca="1" si="35"/>
        <v>98.598257603743377</v>
      </c>
      <c r="P43" s="77">
        <f t="shared" ca="1" si="36"/>
        <v>102.18433511995916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783600</v>
      </c>
      <c r="M45" s="49">
        <f ca="1">IFERROR(__xludf.DUMMYFUNCTION("IMPORTRANGE(""https://docs.google.com/spreadsheets/d/1Yj_ptqi66GCucihVvJfMjLAmec39IyEx_6qawtMGysU/edit?usp=sharing"",""สบก!Q38"")"),783600)</f>
        <v>783600</v>
      </c>
      <c r="N45" s="49">
        <f ca="1">IFERROR(__xludf.DUMMYFUNCTION("IMPORTRANGE(""https://docs.google.com/spreadsheets/d/1Yj_ptqi66GCucihVvJfMjLAmec39IyEx_6qawtMGysU/edit?usp=sharing"",""สบก!R38"")"),772216.45)</f>
        <v>772216.45</v>
      </c>
      <c r="O45" s="38">
        <f ca="1">IF(L45&gt;0,N45*100/L45,0)</f>
        <v>98.547275395610001</v>
      </c>
      <c r="P45" s="38">
        <f ca="1">IF(M45&gt;0,N45*100/M45,0)</f>
        <v>98.547275395610001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IFERROR(__xludf.DUMMYFUNCTION("IMPORTRANGE(""https://docs.google.com/spreadsheets/d/1Yj_ptqi66GCucihVvJfMjLAmec39IyEx_6qawtMGysU/edit?usp=sharing"",""สบก!M38"")"),783600)</f>
        <v>783600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IFERROR(__xludf.DUMMYFUNCTION("IMPORTRANGE(""https://docs.google.com/spreadsheets/d/1Yj_ptqi66GCucihVvJfMjLAmec39IyEx_6qawtMGysU/edit?usp=sharing"",""สบก!O38"")"),28500)</f>
        <v>28500</v>
      </c>
      <c r="M49" s="49"/>
      <c r="N49" s="49">
        <f ca="1">IFERROR(__xludf.DUMMYFUNCTION("IMPORTRANGE(""https://docs.google.com/spreadsheets/d/1Yj_ptqi66GCucihVvJfMjLAmec39IyEx_6qawtMGysU/edit?usp=sharing"",""สบก!S38"")"),28500)</f>
        <v>28500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965865</v>
      </c>
      <c r="M53" s="121">
        <f t="shared" ca="1" si="39"/>
        <v>965865</v>
      </c>
      <c r="N53" s="121">
        <f t="shared" ca="1" si="39"/>
        <v>965865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965865</v>
      </c>
      <c r="M55" s="121">
        <f t="shared" ca="1" si="43"/>
        <v>965865</v>
      </c>
      <c r="N55" s="121">
        <f t="shared" ca="1" si="43"/>
        <v>965865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965865</v>
      </c>
      <c r="M57" s="49">
        <f ca="1">IFERROR(__xludf.DUMMYFUNCTION("IMPORTRANGE(""https://docs.google.com/spreadsheets/d/1Yj_ptqi66GCucihVvJfMjLAmec39IyEx_6qawtMGysU/edit?usp=sharing"",""สบก!Z38"")"),965865)</f>
        <v>965865</v>
      </c>
      <c r="N57" s="49">
        <f ca="1">IFERROR(__xludf.DUMMYFUNCTION("IMPORTRANGE(""https://docs.google.com/spreadsheets/d/1Yj_ptqi66GCucihVvJfMjLAmec39IyEx_6qawtMGysU/edit?usp=sharing"",""สบก!AA38"")"),965865)</f>
        <v>965865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IFERROR(__xludf.DUMMYFUNCTION("IMPORTRANGE(""https://docs.google.com/spreadsheets/d/1Yj_ptqi66GCucihVvJfMjLAmec39IyEx_6qawtMGysU/edit?usp=sharing"",""สบก!V38"")"),965865)</f>
        <v>965865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98454</v>
      </c>
      <c r="M118" s="152">
        <f t="shared" ca="1" si="58"/>
        <v>98454</v>
      </c>
      <c r="N118" s="152">
        <f t="shared" ca="1" si="58"/>
        <v>90974</v>
      </c>
      <c r="O118" s="151">
        <f t="shared" ref="O118:O120" ca="1" si="59">IF(L118&gt;0,N118*100/L118,0)</f>
        <v>92.402543319722923</v>
      </c>
      <c r="P118" s="151">
        <f t="shared" ref="P118:P120" ca="1" si="60">IF(M118&gt;0,N118*100/M118,0)</f>
        <v>92.402543319722923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98454</v>
      </c>
      <c r="M120" s="157">
        <f t="shared" ca="1" si="62"/>
        <v>98454</v>
      </c>
      <c r="N120" s="157">
        <f t="shared" ca="1" si="62"/>
        <v>90974</v>
      </c>
      <c r="O120" s="156">
        <f t="shared" ca="1" si="59"/>
        <v>92.402543319722923</v>
      </c>
      <c r="P120" s="156">
        <f t="shared" ca="1" si="60"/>
        <v>92.402543319722923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98454</v>
      </c>
      <c r="M122" s="168">
        <f ca="1">IFERROR(__xludf.DUMMYFUNCTION("IMPORTRANGE(""https://docs.google.com/spreadsheets/d/1Yj_ptqi66GCucihVvJfMjLAmec39IyEx_6qawtMGysU/edit?usp=sharing"",""สบก!BA38"")"),98454)</f>
        <v>98454</v>
      </c>
      <c r="N122" s="169">
        <f ca="1">IFERROR(__xludf.DUMMYFUNCTION("IMPORTRANGE(""https://docs.google.com/spreadsheets/d/1Yj_ptqi66GCucihVvJfMjLAmec39IyEx_6qawtMGysU/edit?usp=sharing"",""สบก!BB38"")"),90974)</f>
        <v>90974</v>
      </c>
      <c r="O122" s="169">
        <f ca="1">IF(L122&gt;0,N122*100/L122,0)</f>
        <v>92.402543319722923</v>
      </c>
      <c r="P122" s="169">
        <f ca="1">IF(M122&gt;0,N122*100/M122,0)</f>
        <v>92.402543319722923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IFERROR(__xludf.DUMMYFUNCTION("IMPORTRANGE(""https://docs.google.com/spreadsheets/d/1Yj_ptqi66GCucihVvJfMjLAmec39IyEx_6qawtMGysU/edit?usp=sharing"",""สบก!AX38"")"),98454)</f>
        <v>98454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91500</v>
      </c>
      <c r="M140" s="152">
        <f t="shared" ca="1" si="64"/>
        <v>91500</v>
      </c>
      <c r="N140" s="152">
        <f t="shared" ca="1" si="64"/>
        <v>91500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91500</v>
      </c>
      <c r="M142" s="157">
        <f t="shared" ca="1" si="68"/>
        <v>91500</v>
      </c>
      <c r="N142" s="157">
        <f t="shared" ca="1" si="68"/>
        <v>91500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IFERROR(__xludf.DUMMYFUNCTION("IMPORTRANGE(""https://docs.google.com/spreadsheets/d/1Yj_ptqi66GCucihVvJfMjLAmec39IyEx_6qawtMGysU/edit?usp=sharing"",""สบก!BK38"")"),91500)</f>
        <v>91500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IFERROR(__xludf.DUMMYFUNCTION("IMPORTRANGE(""https://docs.google.com/spreadsheets/d/1Yj_ptqi66GCucihVvJfMjLAmec39IyEx_6qawtMGysU/edit?usp=sharing"",""สบก!BG38"")"),91500)</f>
        <v>91500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313486.09999999998</v>
      </c>
      <c r="O250" s="151">
        <f t="shared" ref="O250:O252" ca="1" si="78">IF(L250&gt;0,N250*100/L250,0)</f>
        <v>93.466338700059623</v>
      </c>
      <c r="P250" s="151">
        <f t="shared" ref="P250:P252" ca="1" si="79">IF(M250&gt;0,N250*100/M250,0)</f>
        <v>93.466338700059623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313486.09999999998</v>
      </c>
      <c r="O252" s="156">
        <f t="shared" ca="1" si="78"/>
        <v>93.466338700059623</v>
      </c>
      <c r="P252" s="156">
        <f t="shared" ca="1" si="79"/>
        <v>93.466338700059623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IFERROR(__xludf.DUMMYFUNCTION("IMPORTRANGE(""https://docs.google.com/spreadsheets/d/1Yj_ptqi66GCucihVvJfMjLAmec39IyEx_6qawtMGysU/edit?usp=sharing"",""สบก!CC38"")"),313486.1)</f>
        <v>313486.09999999998</v>
      </c>
      <c r="O254" s="169">
        <f ca="1">IF(L254&gt;0,N254*100/L254,0)</f>
        <v>93.466338700059623</v>
      </c>
      <c r="P254" s="169">
        <f ca="1">IF(M254&gt;0,N254*100/M254,0)</f>
        <v>93.466338700059623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172599.83</v>
      </c>
      <c r="O271" s="151">
        <f t="shared" ref="O271:O273" ca="1" si="84">IF(L271&gt;0,N271*100/L271,0)</f>
        <v>94.008622004357292</v>
      </c>
      <c r="P271" s="151">
        <f t="shared" ref="P271:P273" ca="1" si="85">IF(M271&gt;0,N271*100/M271,0)</f>
        <v>94.008622004357292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172599.83</v>
      </c>
      <c r="O273" s="156">
        <f t="shared" ca="1" si="84"/>
        <v>94.008622004357292</v>
      </c>
      <c r="P273" s="156">
        <f t="shared" ca="1" si="85"/>
        <v>94.008622004357292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IFERROR(__xludf.DUMMYFUNCTION("IMPORTRANGE(""https://docs.google.com/spreadsheets/d/1Yj_ptqi66GCucihVvJfMjLAmec39IyEx_6qawtMGysU/edit?usp=sharing"",""สบก!CL38"")"),172599.83)</f>
        <v>172599.83</v>
      </c>
      <c r="O275" s="169">
        <f ca="1">IF(L275&gt;0,N275*100/L275,0)</f>
        <v>94.008622004357292</v>
      </c>
      <c r="P275" s="169">
        <f ca="1">IF(M275&gt;0,N275*100/M275,0)</f>
        <v>94.008622004357292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149532</v>
      </c>
      <c r="M290" s="152">
        <f t="shared" ca="1" si="88"/>
        <v>149532</v>
      </c>
      <c r="N290" s="152">
        <f t="shared" ca="1" si="88"/>
        <v>71610</v>
      </c>
      <c r="O290" s="151">
        <f t="shared" ref="O290:O292" ca="1" si="89">IF(L290&gt;0,N290*100/L290,0)</f>
        <v>47.889414974721127</v>
      </c>
      <c r="P290" s="151">
        <f t="shared" ref="P290:P292" ca="1" si="90">IF(M290&gt;0,N290*100/M290,0)</f>
        <v>47.889414974721127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149532</v>
      </c>
      <c r="M292" s="157">
        <f t="shared" ca="1" si="92"/>
        <v>149532</v>
      </c>
      <c r="N292" s="157">
        <f t="shared" ca="1" si="92"/>
        <v>71610</v>
      </c>
      <c r="O292" s="156">
        <f t="shared" ca="1" si="89"/>
        <v>47.889414974721127</v>
      </c>
      <c r="P292" s="156">
        <f t="shared" ca="1" si="90"/>
        <v>47.889414974721127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149532</v>
      </c>
      <c r="M294" s="168">
        <f ca="1">IFERROR(__xludf.DUMMYFUNCTION("IMPORTRANGE(""https://docs.google.com/spreadsheets/d/1Yj_ptqi66GCucihVvJfMjLAmec39IyEx_6qawtMGysU/edit?usp=sharing"",""สบก!CT38"")"),149532)</f>
        <v>149532</v>
      </c>
      <c r="N294" s="169">
        <f ca="1">IFERROR(__xludf.DUMMYFUNCTION("IMPORTRANGE(""https://docs.google.com/spreadsheets/d/1Yj_ptqi66GCucihVvJfMjLAmec39IyEx_6qawtMGysU/edit?usp=sharing"",""สบก!CU38"")"),71610)</f>
        <v>71610</v>
      </c>
      <c r="O294" s="169">
        <f ca="1">IF(L294&gt;0,N294*100/L294,0)</f>
        <v>47.889414974721127</v>
      </c>
      <c r="P294" s="169">
        <f ca="1">IF(M294&gt;0,N294*100/M294,0)</f>
        <v>47.889414974721127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IFERROR(__xludf.DUMMYFUNCTION("IMPORTRANGE(""https://docs.google.com/spreadsheets/d/1Yj_ptqi66GCucihVvJfMjLAmec39IyEx_6qawtMGysU/edit?usp=sharing"",""สบก!CQ38"")"),149532)</f>
        <v>149532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IFERROR(__xludf.DUMMYFUNCTION("IMPORTRANGE(""https://docs.google.com/spreadsheets/d/1XL5vhW3sbDhbH9Cz0tuDiY8C3ctxq1tqvaCgkFb8cCA/edit?usp=sharing"",""กาฬสินธุ์!J211"")"),15)</f>
        <v>15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276087.8</v>
      </c>
      <c r="O310" s="151">
        <f t="shared" ref="O310:O312" ca="1" si="94">IF(L310&gt;0,N310*100/L310,0)</f>
        <v>126.87858455882353</v>
      </c>
      <c r="P310" s="151">
        <f t="shared" ref="P310:P312" ca="1" si="95">IF(M310&gt;0,N310*100/M310,0)</f>
        <v>126.87858455882353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276087.8</v>
      </c>
      <c r="O312" s="156">
        <f t="shared" ca="1" si="94"/>
        <v>126.87858455882353</v>
      </c>
      <c r="P312" s="156">
        <f t="shared" ca="1" si="95"/>
        <v>126.87858455882353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IFERROR(__xludf.DUMMYFUNCTION("IMPORTRANGE(""https://docs.google.com/spreadsheets/d/1Yj_ptqi66GCucihVvJfMjLAmec39IyEx_6qawtMGysU/edit?usp=sharing"",""สบก!DD38"")"),276087.8)</f>
        <v>276087.8</v>
      </c>
      <c r="O314" s="169">
        <f ca="1">IF(L314&gt;0,N314*100/L314,0)</f>
        <v>126.87858455882353</v>
      </c>
      <c r="P314" s="169">
        <f ca="1">IF(M314&gt;0,N314*100/M314,0)</f>
        <v>126.87858455882353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IFERROR(__xludf.DUMMYFUNCTION("IMPORTRANGE(""https://docs.google.com/spreadsheets/d/1XL5vhW3sbDhbH9Cz0tuDiY8C3ctxq1tqvaCgkFb8cCA/edit?usp=sharing"",""กาฬสินธุ์!J228"")"),374)</f>
        <v>374</v>
      </c>
      <c r="K328" s="318">
        <f ca="1">IF(I328&gt;0,J328*100/I328,0)</f>
        <v>108.40579710144928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1154090</v>
      </c>
      <c r="M329" s="152">
        <f t="shared" ca="1" si="98"/>
        <v>1154090</v>
      </c>
      <c r="N329" s="152">
        <f t="shared" ca="1" si="98"/>
        <v>1088409.73</v>
      </c>
      <c r="O329" s="151">
        <f t="shared" ref="O329:O331" ca="1" si="99">IF(L329&gt;0,N329*100/L329,0)</f>
        <v>94.308912649793342</v>
      </c>
      <c r="P329" s="151">
        <f t="shared" ref="P329:P331" ca="1" si="100">IF(M329&gt;0,N329*100/M329,0)</f>
        <v>94.308912649793342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1154090</v>
      </c>
      <c r="M331" s="157">
        <f t="shared" ca="1" si="102"/>
        <v>1154090</v>
      </c>
      <c r="N331" s="157">
        <f t="shared" ca="1" si="102"/>
        <v>1088409.73</v>
      </c>
      <c r="O331" s="156">
        <f t="shared" ca="1" si="99"/>
        <v>94.308912649793342</v>
      </c>
      <c r="P331" s="156">
        <f t="shared" ca="1" si="100"/>
        <v>94.308912649793342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1116290</v>
      </c>
      <c r="M333" s="168">
        <f ca="1">IFERROR(__xludf.DUMMYFUNCTION("IMPORTRANGE(""https://docs.google.com/spreadsheets/d/1Yj_ptqi66GCucihVvJfMjLAmec39IyEx_6qawtMGysU/edit?usp=sharing"",""สบก!DL38"")"),1116290)</f>
        <v>1116290</v>
      </c>
      <c r="N333" s="169">
        <f ca="1">IFERROR(__xludf.DUMMYFUNCTION("IMPORTRANGE(""https://docs.google.com/spreadsheets/d/1Yj_ptqi66GCucihVvJfMjLAmec39IyEx_6qawtMGysU/edit?usp=sharing"",""สบก!DM38"")"),1050609.73)</f>
        <v>1050609.73</v>
      </c>
      <c r="O333" s="169">
        <f ca="1">IF(L333&gt;0,N333*100/L333,0)</f>
        <v>94.116200091374111</v>
      </c>
      <c r="P333" s="169">
        <f ca="1">IF(M333&gt;0,N333*100/M333,0)</f>
        <v>94.116200091374111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IFERROR(__xludf.DUMMYFUNCTION("IMPORTRANGE(""https://docs.google.com/spreadsheets/d/1Yj_ptqi66GCucihVvJfMjLAmec39IyEx_6qawtMGysU/edit?usp=sharing"",""สบก!DI38"")"),504890)</f>
        <v>504890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IFERROR(__xludf.DUMMYFUNCTION("IMPORTRANGE(""https://docs.google.com/spreadsheets/d/1XL5vhW3sbDhbH9Cz0tuDiY8C3ctxq1tqvaCgkFb8cCA/edit?usp=sharing"",""กาฬสินธุ์!J234"")"),319)</f>
        <v>319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IFERROR(__xludf.DUMMYFUNCTION("IMPORTRANGE(""https://docs.google.com/spreadsheets/d/1XL5vhW3sbDhbH9Cz0tuDiY8C3ctxq1tqvaCgkFb8cCA/edit?usp=sharing"",""กาฬสินธุ์!J235"")"),2722.56)</f>
        <v>2722.56</v>
      </c>
      <c r="K340" s="343">
        <f t="shared" ca="1" si="103"/>
        <v>99.363503649635035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IFERROR(__xludf.DUMMYFUNCTION("IMPORTRANGE(""https://docs.google.com/spreadsheets/d/1XL5vhW3sbDhbH9Cz0tuDiY8C3ctxq1tqvaCgkFb8cCA/edit?usp=sharing"",""กาฬสินธุ์!J236"")"),491)</f>
        <v>491</v>
      </c>
      <c r="K341" s="343">
        <f t="shared" ca="1" si="103"/>
        <v>142.31884057971016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IFERROR(__xludf.DUMMYFUNCTION("IMPORTRANGE(""https://docs.google.com/spreadsheets/d/1XL5vhW3sbDhbH9Cz0tuDiY8C3ctxq1tqvaCgkFb8cCA/edit?usp=sharing"",""กาฬสินธุ์!J237"")"),5004.67)</f>
        <v>5004.67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IFERROR(__xludf.DUMMYFUNCTION("IMPORTRANGE(""https://docs.google.com/spreadsheets/d/1XL5vhW3sbDhbH9Cz0tuDiY8C3ctxq1tqvaCgkFb8cCA/edit?usp=sharing"",""กาฬสินธุ์!J240"")"),374)</f>
        <v>374</v>
      </c>
      <c r="K345" s="343">
        <f t="shared" ca="1" si="103"/>
        <v>108.40579710144928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IFERROR(__xludf.DUMMYFUNCTION("IMPORTRANGE(""https://docs.google.com/spreadsheets/d/1XL5vhW3sbDhbH9Cz0tuDiY8C3ctxq1tqvaCgkFb8cCA/edit?usp=sharing"",""กาฬสินธุ์!J241"")"),3920)</f>
        <v>3920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IFERROR(__xludf.DUMMYFUNCTION("IMPORTRANGE(""https://docs.google.com/spreadsheets/d/1XL5vhW3sbDhbH9Cz0tuDiY8C3ctxq1tqvaCgkFb8cCA/edit?usp=sharing"",""กาฬสินธุ์!L242"")"),2523100)</f>
        <v>2523100</v>
      </c>
      <c r="M347" s="358"/>
      <c r="N347" s="358">
        <f ca="1">IFERROR(__xludf.DUMMYFUNCTION("IMPORTRANGE(""https://docs.google.com/spreadsheets/d/1XL5vhW3sbDhbH9Cz0tuDiY8C3ctxq1tqvaCgkFb8cCA/edit?usp=sharing"",""กาฬสินธุ์!M242"")"),1529628.82)</f>
        <v>1529628.82</v>
      </c>
      <c r="O347" s="358">
        <f ca="1">+IF(L347&gt;0,N347*100/L347,0)</f>
        <v>60.624978003249971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IFERROR(__xludf.DUMMYFUNCTION("IMPORTRANGE(""https://docs.google.com/spreadsheets/d/1XL5vhW3sbDhbH9Cz0tuDiY8C3ctxq1tqvaCgkFb8cCA/edit?usp=sharing"",""กาฬสินธุ์!L244"")"),591890)</f>
        <v>591890</v>
      </c>
      <c r="M349" s="373"/>
      <c r="N349" s="373">
        <f ca="1">IFERROR(__xludf.DUMMYFUNCTION("IMPORTRANGE(""https://docs.google.com/spreadsheets/d/1XL5vhW3sbDhbH9Cz0tuDiY8C3ctxq1tqvaCgkFb8cCA/edit?usp=sharing"",""กาฬสินธุ์!M244"")"),543478)</f>
        <v>543478</v>
      </c>
      <c r="O349" s="373">
        <f ca="1">+IF(L349&gt;0,N349*100/L349,0)</f>
        <v>91.820777509334505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IFERROR(__xludf.DUMMYFUNCTION("IMPORTRANGE(""https://docs.google.com/spreadsheets/d/1XL5vhW3sbDhbH9Cz0tuDiY8C3ctxq1tqvaCgkFb8cCA/edit?usp=sharing"",""กาฬสินธุ์!L247"")"),591890)</f>
        <v>591890</v>
      </c>
      <c r="M352" s="165"/>
      <c r="N352" s="164">
        <f ca="1">IFERROR(__xludf.DUMMYFUNCTION("IMPORTRANGE(""https://docs.google.com/spreadsheets/d/1XL5vhW3sbDhbH9Cz0tuDiY8C3ctxq1tqvaCgkFb8cCA/edit?usp=sharing"",""กาฬสินธุ์!M247"")"),543478)</f>
        <v>543478</v>
      </c>
      <c r="O352" s="165">
        <f t="shared" ca="1" si="105"/>
        <v>91.820777509334505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IFERROR(__xludf.DUMMYFUNCTION("IMPORTRANGE(""https://docs.google.com/spreadsheets/d/1XL5vhW3sbDhbH9Cz0tuDiY8C3ctxq1tqvaCgkFb8cCA/edit?usp=sharing"",""กาฬสินธุ์!L249"")"),591890)</f>
        <v>591890</v>
      </c>
      <c r="M354" s="169"/>
      <c r="N354" s="168">
        <f ca="1">IFERROR(__xludf.DUMMYFUNCTION("IMPORTRANGE(""https://docs.google.com/spreadsheets/d/1XL5vhW3sbDhbH9Cz0tuDiY8C3ctxq1tqvaCgkFb8cCA/edit?usp=sharing"",""กาฬสินธุ์!M249"")"),543478)</f>
        <v>543478</v>
      </c>
      <c r="O354" s="169">
        <f t="shared" ca="1" si="105"/>
        <v>91.820777509334505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IFERROR(__xludf.DUMMYFUNCTION("IMPORTRANGE(""https://docs.google.com/spreadsheets/d/1XL5vhW3sbDhbH9Cz0tuDiY8C3ctxq1tqvaCgkFb8cCA/edit?usp=sharing"",""กาฬสินธุ์!M251"")"),315000)</f>
        <v>315000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IFERROR(__xludf.DUMMYFUNCTION("IMPORTRANGE(""https://docs.google.com/spreadsheets/d/1XL5vhW3sbDhbH9Cz0tuDiY8C3ctxq1tqvaCgkFb8cCA/edit?usp=sharing"",""กาฬสินธุ์!M252"")"),105348)</f>
        <v>105348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IFERROR(__xludf.DUMMYFUNCTION("IMPORTRANGE(""https://docs.google.com/spreadsheets/d/1XL5vhW3sbDhbH9Cz0tuDiY8C3ctxq1tqvaCgkFb8cCA/edit?usp=sharing"",""กาฬสินธุ์!M253"")"),49930)</f>
        <v>49930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IFERROR(__xludf.DUMMYFUNCTION("IMPORTRANGE(""https://docs.google.com/spreadsheets/d/1XL5vhW3sbDhbH9Cz0tuDiY8C3ctxq1tqvaCgkFb8cCA/edit?usp=sharing"",""กาฬสินธุ์!J271"")"),300)</f>
        <v>300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IFERROR(__xludf.DUMMYFUNCTION("IMPORTRANGE(""https://docs.google.com/spreadsheets/d/1XL5vhW3sbDhbH9Cz0tuDiY8C3ctxq1tqvaCgkFb8cCA/edit?usp=sharing"",""กาฬสินธุ์!M275"")"),365827)</f>
        <v>365827</v>
      </c>
      <c r="O380" s="373">
        <f ca="1">+IF(L380&gt;0,N380*100/L380,0)</f>
        <v>35.568292303504066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IFERROR(__xludf.DUMMYFUNCTION("IMPORTRANGE(""https://docs.google.com/spreadsheets/d/1XL5vhW3sbDhbH9Cz0tuDiY8C3ctxq1tqvaCgkFb8cCA/edit?usp=sharing"",""กาฬสินธุ์!M278"")"),365827)</f>
        <v>365827</v>
      </c>
      <c r="O383" s="165">
        <f t="shared" ca="1" si="109"/>
        <v>35.568292303504066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IFERROR(__xludf.DUMMYFUNCTION("IMPORTRANGE(""https://docs.google.com/spreadsheets/d/1XL5vhW3sbDhbH9Cz0tuDiY8C3ctxq1tqvaCgkFb8cCA/edit?usp=sharing"",""กาฬสินธุ์!M280"")"),365827)</f>
        <v>365827</v>
      </c>
      <c r="O385" s="169">
        <f t="shared" ca="1" si="109"/>
        <v>35.568292303504066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IFERROR(__xludf.DUMMYFUNCTION("IMPORTRANGE(""https://docs.google.com/spreadsheets/d/1XL5vhW3sbDhbH9Cz0tuDiY8C3ctxq1tqvaCgkFb8cCA/edit?usp=sharing"",""กาฬสินธุ์!M283"")"),104677)</f>
        <v>104677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IFERROR(__xludf.DUMMYFUNCTION("IMPORTRANGE(""https://docs.google.com/spreadsheets/d/1XL5vhW3sbDhbH9Cz0tuDiY8C3ctxq1tqvaCgkFb8cCA/edit?usp=sharing"",""กาฬสินธุ์!M284"")"),63150)</f>
        <v>63150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IFERROR(__xludf.DUMMYFUNCTION("IMPORTRANGE(""https://docs.google.com/spreadsheets/d/1XL5vhW3sbDhbH9Cz0tuDiY8C3ctxq1tqvaCgkFb8cCA/edit?usp=sharing"",""กาฬสินธุ์!M296"")"),102180)</f>
        <v>102180</v>
      </c>
      <c r="O401" s="373">
        <f ca="1">+IF(L401&gt;0,N401*100/L401,0)</f>
        <v>77.579530787335813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IFERROR(__xludf.DUMMYFUNCTION("IMPORTRANGE(""https://docs.google.com/spreadsheets/d/1XL5vhW3sbDhbH9Cz0tuDiY8C3ctxq1tqvaCgkFb8cCA/edit?usp=sharing"",""กาฬสินธุ์!M299"")"),102180)</f>
        <v>102180</v>
      </c>
      <c r="O404" s="169">
        <f t="shared" ca="1" si="112"/>
        <v>77.579530787335813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IFERROR(__xludf.DUMMYFUNCTION("IMPORTRANGE(""https://docs.google.com/spreadsheets/d/1XL5vhW3sbDhbH9Cz0tuDiY8C3ctxq1tqvaCgkFb8cCA/edit?usp=sharing"",""กาฬสินธุ์!M301"")"),102180)</f>
        <v>102180</v>
      </c>
      <c r="O406" s="169">
        <f t="shared" ca="1" si="112"/>
        <v>77.579530787335813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IFERROR(__xludf.DUMMYFUNCTION("IMPORTRANGE(""https://docs.google.com/spreadsheets/d/1XL5vhW3sbDhbH9Cz0tuDiY8C3ctxq1tqvaCgkFb8cCA/edit?usp=sharing"",""กาฬสินธุ์!M302"")"),63120)</f>
        <v>63120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IFERROR(__xludf.DUMMYFUNCTION("IMPORTRANGE(""https://docs.google.com/spreadsheets/d/1XL5vhW3sbDhbH9Cz0tuDiY8C3ctxq1tqvaCgkFb8cCA/edit?usp=sharing"",""กาฬสินธุ์!M305"")"),13560)</f>
        <v>13560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IFERROR(__xludf.DUMMYFUNCTION("IMPORTRANGE(""https://docs.google.com/spreadsheets/d/1XL5vhW3sbDhbH9Cz0tuDiY8C3ctxq1tqvaCgkFb8cCA/edit?usp=sharing"",""กาฬสินธุ์!M330"")"),144670.82)</f>
        <v>144670.82</v>
      </c>
      <c r="O435" s="412">
        <f t="shared" ref="O435:O439" ca="1" si="114">+IF(L435&gt;0,N435*100/L435,0)</f>
        <v>86.113583333333338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IFERROR(__xludf.DUMMYFUNCTION("IMPORTRANGE(""https://docs.google.com/spreadsheets/d/1XL5vhW3sbDhbH9Cz0tuDiY8C3ctxq1tqvaCgkFb8cCA/edit?usp=sharing"",""กาฬสินธุ์!M332"")"),144670.82)</f>
        <v>144670.82</v>
      </c>
      <c r="O437" s="169">
        <f t="shared" ca="1" si="114"/>
        <v>86.113583333333338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IFERROR(__xludf.DUMMYFUNCTION("IMPORTRANGE(""https://docs.google.com/spreadsheets/d/1XL5vhW3sbDhbH9Cz0tuDiY8C3ctxq1tqvaCgkFb8cCA/edit?usp=sharing"",""กาฬสินธุ์!M334"")"),144670.82)</f>
        <v>144670.82</v>
      </c>
      <c r="O439" s="169">
        <f t="shared" ca="1" si="114"/>
        <v>86.113583333333338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IFERROR(__xludf.DUMMYFUNCTION("IMPORTRANGE(""https://docs.google.com/spreadsheets/d/1XL5vhW3sbDhbH9Cz0tuDiY8C3ctxq1tqvaCgkFb8cCA/edit?usp=sharing"",""กาฬสินธุ์!M335"")"),75815)</f>
        <v>75815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IFERROR(__xludf.DUMMYFUNCTION("IMPORTRANGE(""https://docs.google.com/spreadsheets/d/1XL5vhW3sbDhbH9Cz0tuDiY8C3ctxq1tqvaCgkFb8cCA/edit?usp=sharing"",""กาฬสินธุ์!J350"")"),26882)</f>
        <v>26882</v>
      </c>
      <c r="K455" s="372">
        <f ca="1">IF(I455&gt;0,J455*100/I455,0)</f>
        <v>100.00372009969867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IFERROR(__xludf.DUMMYFUNCTION("IMPORTRANGE(""https://docs.google.com/spreadsheets/d/1XL5vhW3sbDhbH9Cz0tuDiY8C3ctxq1tqvaCgkFb8cCA/edit?usp=sharing"",""กาฬสินธุ์!M350"")"),171685)</f>
        <v>171685</v>
      </c>
      <c r="O455" s="373">
        <f t="shared" ref="O455:O459" ca="1" si="116">+IF(L455&gt;0,N455*100/L455,0)</f>
        <v>65.153125118591319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IFERROR(__xludf.DUMMYFUNCTION("IMPORTRANGE(""https://docs.google.com/spreadsheets/d/1XL5vhW3sbDhbH9Cz0tuDiY8C3ctxq1tqvaCgkFb8cCA/edit?usp=sharing"",""กาฬสินธุ์!M352"")"),171685)</f>
        <v>171685</v>
      </c>
      <c r="O457" s="169">
        <f t="shared" ca="1" si="116"/>
        <v>65.153125118591319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IFERROR(__xludf.DUMMYFUNCTION("IMPORTRANGE(""https://docs.google.com/spreadsheets/d/1XL5vhW3sbDhbH9Cz0tuDiY8C3ctxq1tqvaCgkFb8cCA/edit?usp=sharing"",""กาฬสินธุ์!M354"")"),171685)</f>
        <v>171685</v>
      </c>
      <c r="O459" s="169">
        <f t="shared" ca="1" si="116"/>
        <v>65.153125118591319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IFERROR(__xludf.DUMMYFUNCTION("IMPORTRANGE(""https://docs.google.com/spreadsheets/d/1XL5vhW3sbDhbH9Cz0tuDiY8C3ctxq1tqvaCgkFb8cCA/edit?usp=sharing"",""กาฬสินธุ์!M358"")"),171685)</f>
        <v>171685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IFERROR(__xludf.DUMMYFUNCTION("IMPORTRANGE(""https://docs.google.com/spreadsheets/d/1XL5vhW3sbDhbH9Cz0tuDiY8C3ctxq1tqvaCgkFb8cCA/edit?usp=sharing"",""กาฬสินธุ์!J359"")"),26882)</f>
        <v>26882</v>
      </c>
      <c r="K464" s="269">
        <f t="shared" ref="K464:K515" ca="1" si="117">IF(I464&gt;0,J464*100/I464,0)</f>
        <v>100.00372009969867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IFERROR(__xludf.DUMMYFUNCTION("IMPORTRANGE(""https://docs.google.com/spreadsheets/d/1XL5vhW3sbDhbH9Cz0tuDiY8C3ctxq1tqvaCgkFb8cCA/edit?usp=sharing"",""กาฬสินธุ์!J360"")"),26881)</f>
        <v>26881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IFERROR(__xludf.DUMMYFUNCTION("IMPORTRANGE(""https://docs.google.com/spreadsheets/d/1XL5vhW3sbDhbH9Cz0tuDiY8C3ctxq1tqvaCgkFb8cCA/edit?usp=sharing"",""กาฬสินธุ์!J361"")"),3192)</f>
        <v>3192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IFERROR(__xludf.DUMMYFUNCTION("IMPORTRANGE(""https://docs.google.com/spreadsheets/d/1XL5vhW3sbDhbH9Cz0tuDiY8C3ctxq1tqvaCgkFb8cCA/edit?usp=sharing"",""กาฬสินธุ์!J362"")"),23189)</f>
        <v>23189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IFERROR(__xludf.DUMMYFUNCTION("IMPORTRANGE(""https://docs.google.com/spreadsheets/d/1XL5vhW3sbDhbH9Cz0tuDiY8C3ctxq1tqvaCgkFb8cCA/edit?usp=sharing"",""กาฬสินธุ์!J364"")"),2382)</f>
        <v>2382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IFERROR(__xludf.DUMMYFUNCTION("IMPORTRANGE(""https://docs.google.com/spreadsheets/d/1XL5vhW3sbDhbH9Cz0tuDiY8C3ctxq1tqvaCgkFb8cCA/edit?usp=sharing"",""กาฬสินธุ์!J365"")"),232)</f>
        <v>232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IFERROR(__xludf.DUMMYFUNCTION("IMPORTRANGE(""https://docs.google.com/spreadsheets/d/1XL5vhW3sbDhbH9Cz0tuDiY8C3ctxq1tqvaCgkFb8cCA/edit?usp=sharing"",""กาฬสินธุ์!J367"")"),101)</f>
        <v>101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IFERROR(__xludf.DUMMYFUNCTION("IMPORTRANGE(""https://docs.google.com/spreadsheets/d/1XL5vhW3sbDhbH9Cz0tuDiY8C3ctxq1tqvaCgkFb8cCA/edit?usp=sharing"",""กาฬสินธุ์!J376"")"),26882)</f>
        <v>26882</v>
      </c>
      <c r="K481" s="202">
        <f t="shared" ca="1" si="117"/>
        <v>100.00372009969867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IFERROR(__xludf.DUMMYFUNCTION("IMPORTRANGE(""https://docs.google.com/spreadsheets/d/1XL5vhW3sbDhbH9Cz0tuDiY8C3ctxq1tqvaCgkFb8cCA/edit?usp=sharing"",""กาฬสินธุ์!J377"")"),3192)</f>
        <v>3192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IFERROR(__xludf.DUMMYFUNCTION("IMPORTRANGE(""https://docs.google.com/spreadsheets/d/1XL5vhW3sbDhbH9Cz0tuDiY8C3ctxq1tqvaCgkFb8cCA/edit?usp=sharing"",""กาฬสินธุ์!J378"")"),24188)</f>
        <v>24188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IFERROR(__xludf.DUMMYFUNCTION("IMPORTRANGE(""https://docs.google.com/spreadsheets/d/1XL5vhW3sbDhbH9Cz0tuDiY8C3ctxq1tqvaCgkFb8cCA/edit?usp=sharing"",""กาฬสินธุ์!J379"")"),2936)</f>
        <v>2936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IFERROR(__xludf.DUMMYFUNCTION("IMPORTRANGE(""https://docs.google.com/spreadsheets/d/1XL5vhW3sbDhbH9Cz0tuDiY8C3ctxq1tqvaCgkFb8cCA/edit?usp=sharing"",""กาฬสินธุ์!J380"")"),114)</f>
        <v>114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IFERROR(__xludf.DUMMYFUNCTION("IMPORTRANGE(""https://docs.google.com/spreadsheets/d/1XL5vhW3sbDhbH9Cz0tuDiY8C3ctxq1tqvaCgkFb8cCA/edit?usp=sharing"",""กาฬสินธุ์!J382"")"),1457)</f>
        <v>1457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IFERROR(__xludf.DUMMYFUNCTION("IMPORTRANGE(""https://docs.google.com/spreadsheets/d/1XL5vhW3sbDhbH9Cz0tuDiY8C3ctxq1tqvaCgkFb8cCA/edit?usp=sharing"",""กาฬสินธุ์!J383"")"),128)</f>
        <v>128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IFERROR(__xludf.DUMMYFUNCTION("IMPORTRANGE(""https://docs.google.com/spreadsheets/d/1XL5vhW3sbDhbH9Cz0tuDiY8C3ctxq1tqvaCgkFb8cCA/edit?usp=sharing"",""กาฬสินธุ์!J384"")"),1353)</f>
        <v>1353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IFERROR(__xludf.DUMMYFUNCTION("IMPORTRANGE(""https://docs.google.com/spreadsheets/d/1XL5vhW3sbDhbH9Cz0tuDiY8C3ctxq1tqvaCgkFb8cCA/edit?usp=sharing"",""กาฬสินธุ์!J386"")"),104)</f>
        <v>104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IFERROR(__xludf.DUMMYFUNCTION("IMPORTRANGE(""https://docs.google.com/spreadsheets/d/1XL5vhW3sbDhbH9Cz0tuDiY8C3ctxq1tqvaCgkFb8cCA/edit?usp=sharing"",""กาฬสินธุ์!J387"")"),9)</f>
        <v>9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IFERROR(__xludf.DUMMYFUNCTION("IMPORTRANGE(""https://docs.google.com/spreadsheets/d/1XL5vhW3sbDhbH9Cz0tuDiY8C3ctxq1tqvaCgkFb8cCA/edit?usp=sharing"",""กาฬสินธุ์!J388"")"),1123)</f>
        <v>1123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IFERROR(__xludf.DUMMYFUNCTION("IMPORTRANGE(""https://docs.google.com/spreadsheets/d/1XL5vhW3sbDhbH9Cz0tuDiY8C3ctxq1tqvaCgkFb8cCA/edit?usp=sharing"",""กาฬสินธุ์!J389"")"),111)</f>
        <v>111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IFERROR(__xludf.DUMMYFUNCTION("IMPORTRANGE(""https://docs.google.com/spreadsheets/d/1XL5vhW3sbDhbH9Cz0tuDiY8C3ctxq1tqvaCgkFb8cCA/edit?usp=sharing"",""กาฬสินธุ์!J392"")"),1765)</f>
        <v>1765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IFERROR(__xludf.DUMMYFUNCTION("IMPORTRANGE(""https://docs.google.com/spreadsheets/d/1XL5vhW3sbDhbH9Cz0tuDiY8C3ctxq1tqvaCgkFb8cCA/edit?usp=sharing"",""กาฬสินธุ์!J393"")"),1765)</f>
        <v>1765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IFERROR(__xludf.DUMMYFUNCTION("IMPORTRANGE(""https://docs.google.com/spreadsheets/d/1XL5vhW3sbDhbH9Cz0tuDiY8C3ctxq1tqvaCgkFb8cCA/edit?usp=sharing"",""กาฬสินธุ์!J394"")"),172)</f>
        <v>172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IFERROR(__xludf.DUMMYFUNCTION("IMPORTRANGE(""https://docs.google.com/spreadsheets/d/1XL5vhW3sbDhbH9Cz0tuDiY8C3ctxq1tqvaCgkFb8cCA/edit?usp=sharing"",""กาฬสินธุ์!J395"")"),1666)</f>
        <v>1666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IFERROR(__xludf.DUMMYFUNCTION("IMPORTRANGE(""https://docs.google.com/spreadsheets/d/1XL5vhW3sbDhbH9Cz0tuDiY8C3ctxq1tqvaCgkFb8cCA/edit?usp=sharing"",""กาฬสินธุ์!J396"")"),159)</f>
        <v>159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IFERROR(__xludf.DUMMYFUNCTION("IMPORTRANGE(""https://docs.google.com/spreadsheets/d/1XL5vhW3sbDhbH9Cz0tuDiY8C3ctxq1tqvaCgkFb8cCA/edit?usp=sharing"",""กาฬสินธุ์!J397"")"),1023)</f>
        <v>1023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IFERROR(__xludf.DUMMYFUNCTION("IMPORTRANGE(""https://docs.google.com/spreadsheets/d/1XL5vhW3sbDhbH9Cz0tuDiY8C3ctxq1tqvaCgkFb8cCA/edit?usp=sharing"",""กาฬสินธุ์!J398"")"),99)</f>
        <v>99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IFERROR(__xludf.DUMMYFUNCTION("IMPORTRANGE(""https://docs.google.com/spreadsheets/d/1XL5vhW3sbDhbH9Cz0tuDiY8C3ctxq1tqvaCgkFb8cCA/edit?usp=sharing"",""กาฬสินธุ์!J399"")"),643)</f>
        <v>643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IFERROR(__xludf.DUMMYFUNCTION("IMPORTRANGE(""https://docs.google.com/spreadsheets/d/1XL5vhW3sbDhbH9Cz0tuDiY8C3ctxq1tqvaCgkFb8cCA/edit?usp=sharing"",""กาฬสินธุ์!J400"")"),60)</f>
        <v>60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IFERROR(__xludf.DUMMYFUNCTION("IMPORTRANGE(""https://docs.google.com/spreadsheets/d/1XL5vhW3sbDhbH9Cz0tuDiY8C3ctxq1tqvaCgkFb8cCA/edit?usp=sharing"",""กาฬสินธุ์!J409"")"),15)</f>
        <v>15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IFERROR(__xludf.DUMMYFUNCTION("IMPORTRANGE(""https://docs.google.com/spreadsheets/d/1XL5vhW3sbDhbH9Cz0tuDiY8C3ctxq1tqvaCgkFb8cCA/edit?usp=sharing"",""กาฬสินธุ์!J410"")"),2)</f>
        <v>2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IFERROR(__xludf.DUMMYFUNCTION("IMPORTRANGE(""https://docs.google.com/spreadsheets/d/1XL5vhW3sbDhbH9Cz0tuDiY8C3ctxq1tqvaCgkFb8cCA/edit?usp=sharing"",""กาฬสินธุ์!J424"")"),3)</f>
        <v>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IFERROR(__xludf.DUMMYFUNCTION("IMPORTRANGE(""https://docs.google.com/spreadsheets/d/1XL5vhW3sbDhbH9Cz0tuDiY8C3ctxq1tqvaCgkFb8cCA/edit?usp=sharing"",""กาฬสินธุ์!L428"")"),45800)</f>
        <v>45800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64.539301310043669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IFERROR(__xludf.DUMMYFUNCTION("IMPORTRANGE(""https://docs.google.com/spreadsheets/d/1XL5vhW3sbDhbH9Cz0tuDiY8C3ctxq1tqvaCgkFb8cCA/edit?usp=sharing"",""กาฬสินธุ์!L430"")"),45800)</f>
        <v>45800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64.539301310043669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IFERROR(__xludf.DUMMYFUNCTION("IMPORTRANGE(""https://docs.google.com/spreadsheets/d/1XL5vhW3sbDhbH9Cz0tuDiY8C3ctxq1tqvaCgkFb8cCA/edit?usp=sharing"",""กาฬสินธุ์!L432"")"),45800)</f>
        <v>45800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64.539301310043669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IFERROR(__xludf.DUMMYFUNCTION("IMPORTRANGE(""https://docs.google.com/spreadsheets/d/1XL5vhW3sbDhbH9Cz0tuDiY8C3ctxq1tqvaCgkFb8cCA/edit?usp=sharing"",""กาฬสินธุ์!J459"")"),3232)</f>
        <v>3232</v>
      </c>
      <c r="K564" s="372">
        <f ca="1">IF(I564&gt;0,J564*100/I564,0)</f>
        <v>140.52173913043478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IFERROR(__xludf.DUMMYFUNCTION("IMPORTRANGE(""https://docs.google.com/spreadsheets/d/1XL5vhW3sbDhbH9Cz0tuDiY8C3ctxq1tqvaCgkFb8cCA/edit?usp=sharing"",""กาฬสินธุ์!M459"")"),141359)</f>
        <v>141359</v>
      </c>
      <c r="O564" s="373">
        <f t="shared" ref="O564:O568" ca="1" si="122">+IF(L564&gt;0,N564*100/L564,0)</f>
        <v>98.824804250559282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IFERROR(__xludf.DUMMYFUNCTION("IMPORTRANGE(""https://docs.google.com/spreadsheets/d/1XL5vhW3sbDhbH9Cz0tuDiY8C3ctxq1tqvaCgkFb8cCA/edit?usp=sharing"",""กาฬสินธุ์!M461"")"),141359)</f>
        <v>141359</v>
      </c>
      <c r="O566" s="169">
        <f t="shared" ca="1" si="122"/>
        <v>98.824804250559282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IFERROR(__xludf.DUMMYFUNCTION("IMPORTRANGE(""https://docs.google.com/spreadsheets/d/1XL5vhW3sbDhbH9Cz0tuDiY8C3ctxq1tqvaCgkFb8cCA/edit?usp=sharing"",""กาฬสินธุ์!M463"")"),141359)</f>
        <v>141359</v>
      </c>
      <c r="O568" s="169">
        <f t="shared" ca="1" si="122"/>
        <v>98.824804250559282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IFERROR(__xludf.DUMMYFUNCTION("IMPORTRANGE(""https://docs.google.com/spreadsheets/d/1XL5vhW3sbDhbH9Cz0tuDiY8C3ctxq1tqvaCgkFb8cCA/edit?usp=sharing"",""กาฬสินธุ์!M466"")"),94019)</f>
        <v>94019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IFERROR(__xludf.DUMMYFUNCTION("IMPORTRANGE(""https://docs.google.com/spreadsheets/d/1XL5vhW3sbDhbH9Cz0tuDiY8C3ctxq1tqvaCgkFb8cCA/edit?usp=sharing"",""กาฬสินธุ์!M467"")"),47340)</f>
        <v>47340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IFERROR(__xludf.DUMMYFUNCTION("IMPORTRANGE(""https://docs.google.com/spreadsheets/d/1XL5vhW3sbDhbH9Cz0tuDiY8C3ctxq1tqvaCgkFb8cCA/edit?usp=sharing"",""กาฬสินธุ์!J468"")"),3232)</f>
        <v>3232</v>
      </c>
      <c r="K573" s="202">
        <f ca="1">IF(I573&gt;0,J573*100/I573,0)</f>
        <v>140.52173913043478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IFERROR(__xludf.DUMMYFUNCTION("IMPORTRANGE(""https://docs.google.com/spreadsheets/d/1XL5vhW3sbDhbH9Cz0tuDiY8C3ctxq1tqvaCgkFb8cCA/edit?usp=sharing"",""กาฬสินธุ์!J472"")"),3057)</f>
        <v>3057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IFERROR(__xludf.DUMMYFUNCTION("IMPORTRANGE(""https://docs.google.com/spreadsheets/d/1XL5vhW3sbDhbH9Cz0tuDiY8C3ctxq1tqvaCgkFb8cCA/edit?usp=sharing"",""กาฬสินธุ์!J486"")"),87)</f>
        <v>87</v>
      </c>
      <c r="K591" s="163">
        <f t="shared" ca="1" si="125"/>
        <v>290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IFERROR(__xludf.DUMMYFUNCTION("IMPORTRANGE(""https://docs.google.com/spreadsheets/d/1XL5vhW3sbDhbH9Cz0tuDiY8C3ctxq1tqvaCgkFb8cCA/edit?usp=sharing"",""กาฬสินธุ์!J487"")"),50.15)</f>
        <v>50.15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IFERROR(__xludf.DUMMYFUNCTION("IMPORTRANGE(""https://docs.google.com/spreadsheets/d/1XL5vhW3sbDhbH9Cz0tuDiY8C3ctxq1tqvaCgkFb8cCA/edit?usp=sharing"",""กาฬสินธุ์!J488"")"),79)</f>
        <v>79</v>
      </c>
      <c r="K593" s="163">
        <f t="shared" ca="1" si="125"/>
        <v>263.33333333333331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IFERROR(__xludf.DUMMYFUNCTION("IMPORTRANGE(""https://docs.google.com/spreadsheets/d/1XL5vhW3sbDhbH9Cz0tuDiY8C3ctxq1tqvaCgkFb8cCA/edit?usp=sharing"",""กาฬสินธุ์!J489"")"),45.16)</f>
        <v>45.16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77.777777777777771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77.777777777777771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77.777777777777771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IFERROR(__xludf.DUMMYFUNCTION("IMPORTRANGE(""https://docs.google.com/spreadsheets/d/1XL5vhW3sbDhbH9Cz0tuDiY8C3ctxq1tqvaCgkFb8cCA/edit?usp=sharing"",""กาฬสินธุ์!J507"")"),46)</f>
        <v>46</v>
      </c>
      <c r="K612" s="163">
        <f t="shared" ca="1" si="127"/>
        <v>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IFERROR(__xludf.DUMMYFUNCTION("IMPORTRANGE(""https://docs.google.com/spreadsheets/d/1XL5vhW3sbDhbH9Cz0tuDiY8C3ctxq1tqvaCgkFb8cCA/edit?usp=sharing"",""กาฬสินธุ์!J508"")"),46)</f>
        <v>46</v>
      </c>
      <c r="K613" s="163">
        <f t="shared" ca="1" si="127"/>
        <v>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IFERROR(__xludf.DUMMYFUNCTION("IMPORTRANGE(""https://docs.google.com/spreadsheets/d/1XL5vhW3sbDhbH9Cz0tuDiY8C3ctxq1tqvaCgkFb8cCA/edit?usp=sharing"",""กาฬสินธุ์!J523"")"),2741850.16)</f>
        <v>2741850.16</v>
      </c>
      <c r="K628" s="343">
        <f t="shared" ref="K628:K635" ca="1" si="129">IF(I628&gt;0,J628*100/I628,0)</f>
        <v>102.02898059745557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IFERROR(__xludf.DUMMYFUNCTION("IMPORTRANGE(""https://docs.google.com/spreadsheets/d/1XL5vhW3sbDhbH9Cz0tuDiY8C3ctxq1tqvaCgkFb8cCA/edit?usp=sharing"",""กาฬสินธุ์!J524"")"),176)</f>
        <v>176</v>
      </c>
      <c r="K629" s="343">
        <f t="shared" ca="1" si="129"/>
        <v>97.777777777777771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IFERROR(__xludf.DUMMYFUNCTION("IMPORTRANGE(""https://docs.google.com/spreadsheets/d/1XL5vhW3sbDhbH9Cz0tuDiY8C3ctxq1tqvaCgkFb8cCA/edit?usp=sharing"",""กาฬสินธุ์!J525"")"),3175011.44)</f>
        <v>3175011.44</v>
      </c>
      <c r="K630" s="343">
        <f t="shared" ca="1" si="129"/>
        <v>23.764897267833032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IFERROR(__xludf.DUMMYFUNCTION("IMPORTRANGE(""https://docs.google.com/spreadsheets/d/1XL5vhW3sbDhbH9Cz0tuDiY8C3ctxq1tqvaCgkFb8cCA/edit?usp=sharing"",""กาฬสินธุ์!J526"")"),336)</f>
        <v>336</v>
      </c>
      <c r="K631" s="343">
        <f t="shared" ca="1" si="129"/>
        <v>54.193548387096776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IFERROR(__xludf.DUMMYFUNCTION("IMPORTRANGE(""https://docs.google.com/spreadsheets/d/1XL5vhW3sbDhbH9Cz0tuDiY8C3ctxq1tqvaCgkFb8cCA/edit?usp=sharing"",""กาฬสินธุ์!J527"")"),455848.71)</f>
        <v>455848.71</v>
      </c>
      <c r="K632" s="343">
        <f t="shared" ca="1" si="129"/>
        <v>16.943002611552789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IFERROR(__xludf.DUMMYFUNCTION("IMPORTRANGE(""https://docs.google.com/spreadsheets/d/1XL5vhW3sbDhbH9Cz0tuDiY8C3ctxq1tqvaCgkFb8cCA/edit?usp=sharing"",""กาฬสินธุ์!J528"")"),127)</f>
        <v>127</v>
      </c>
      <c r="K633" s="343">
        <f t="shared" ca="1" si="129"/>
        <v>91.366906474820141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IFERROR(__xludf.DUMMYFUNCTION("IMPORTRANGE(""https://docs.google.com/spreadsheets/d/1XL5vhW3sbDhbH9Cz0tuDiY8C3ctxq1tqvaCgkFb8cCA/edit?usp=sharing"",""กาฬสินธุ์!I530"")"),135)</f>
        <v>135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108.88888888888889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IFERROR(__xludf.DUMMYFUNCTION("IMPORTRANGE(""https://docs.google.com/spreadsheets/d/1XL5vhW3sbDhbH9Cz0tuDiY8C3ctxq1tqvaCgkFb8cCA/edit#gid=346597447"",""กาฬสินธุ์!J542"")"),8)</f>
        <v>8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IFERROR(__xludf.DUMMYFUNCTION("IMPORTRANGE(""https://docs.google.com/spreadsheets/d/1XL5vhW3sbDhbH9Cz0tuDiY8C3ctxq1tqvaCgkFb8cCA/edit#gid=346597447"",""กาฬสินธุ์!J561"")"),0)</f>
        <v>0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IFERROR(__xludf.DUMMYFUNCTION("IMPORTRANGE(""https://docs.google.com/spreadsheets/d/1XL5vhW3sbDhbH9Cz0tuDiY8C3ctxq1tqvaCgkFb8cCA/edit#gid=346597447"",""กาฬสินธุ์!J562"")"),0)</f>
        <v>0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9582778</v>
      </c>
      <c r="M8" s="23">
        <f t="shared" ca="1" si="0"/>
        <v>5944248</v>
      </c>
      <c r="N8" s="23">
        <f t="shared" ca="1" si="0"/>
        <v>8956538.7700000014</v>
      </c>
      <c r="O8" s="22">
        <f t="shared" ref="O8:O16" ca="1" si="1">IF(L8&gt;0,N8*100/L8,0)</f>
        <v>93.464951082034887</v>
      </c>
      <c r="P8" s="22">
        <f t="shared" ref="P8:P16" ca="1" si="2">IF(M8&gt;0,N8*100/M8,0)</f>
        <v>150.67572500339827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9582778</v>
      </c>
      <c r="M10" s="30">
        <f t="shared" ca="1" si="4"/>
        <v>5944248</v>
      </c>
      <c r="N10" s="30">
        <f t="shared" ca="1" si="4"/>
        <v>8956538.7700000014</v>
      </c>
      <c r="O10" s="29">
        <f t="shared" ca="1" si="1"/>
        <v>93.464951082034887</v>
      </c>
      <c r="P10" s="29">
        <f t="shared" ca="1" si="2"/>
        <v>150.67572500339827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9215638</v>
      </c>
      <c r="M12" s="38">
        <f t="shared" ca="1" si="6"/>
        <v>5635308</v>
      </c>
      <c r="N12" s="38">
        <f t="shared" ca="1" si="6"/>
        <v>8597398.7700000014</v>
      </c>
      <c r="O12" s="38">
        <f t="shared" ca="1" si="1"/>
        <v>93.291411511606697</v>
      </c>
      <c r="P12" s="38">
        <f t="shared" ca="1" si="2"/>
        <v>152.56306789265113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2442698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6772940</v>
      </c>
      <c r="M14" s="38">
        <f t="shared" si="8"/>
        <v>0</v>
      </c>
      <c r="N14" s="38">
        <f t="shared" ca="1" si="8"/>
        <v>3139406.3000000003</v>
      </c>
      <c r="O14" s="38">
        <f t="shared" ca="1" si="1"/>
        <v>46.352194172693096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367140</v>
      </c>
      <c r="M16" s="38">
        <f t="shared" ca="1" si="10"/>
        <v>308940</v>
      </c>
      <c r="N16" s="38">
        <f t="shared" ca="1" si="10"/>
        <v>359140</v>
      </c>
      <c r="O16" s="49">
        <f t="shared" ca="1" si="1"/>
        <v>97.820994715912192</v>
      </c>
      <c r="P16" s="49">
        <f t="shared" ca="1" si="2"/>
        <v>116.24910985951965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6002448</v>
      </c>
      <c r="M18" s="23">
        <f t="shared" ca="1" si="11"/>
        <v>5944248</v>
      </c>
      <c r="N18" s="23">
        <f t="shared" ca="1" si="11"/>
        <v>5817132.4700000007</v>
      </c>
      <c r="O18" s="22">
        <f t="shared" ref="O18:O20" ca="1" si="12">IF(L18&gt;0,N18*100/L18,0)</f>
        <v>96.91266746500763</v>
      </c>
      <c r="P18" s="22">
        <f t="shared" ref="P18:P26" ca="1" si="13">IF(M18&gt;0,N18*100/M18,0)</f>
        <v>97.861537237342745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6002448</v>
      </c>
      <c r="M20" s="30">
        <f t="shared" ca="1" si="15"/>
        <v>5944248</v>
      </c>
      <c r="N20" s="30">
        <f t="shared" ca="1" si="15"/>
        <v>5817132.4700000007</v>
      </c>
      <c r="O20" s="29">
        <f t="shared" ca="1" si="12"/>
        <v>96.91266746500763</v>
      </c>
      <c r="P20" s="29">
        <f t="shared" ca="1" si="13"/>
        <v>97.861537237342745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5635308</v>
      </c>
      <c r="M22" s="41">
        <f t="shared" ca="1" si="18"/>
        <v>5635308</v>
      </c>
      <c r="N22" s="38">
        <f t="shared" ca="1" si="18"/>
        <v>5457992.4700000007</v>
      </c>
      <c r="O22" s="38">
        <f t="shared" ca="1" si="17"/>
        <v>96.853489995577903</v>
      </c>
      <c r="P22" s="38">
        <f t="shared" ca="1" si="13"/>
        <v>96.853489995577903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2442698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3192610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367140</v>
      </c>
      <c r="M26" s="49">
        <f t="shared" ca="1" si="22"/>
        <v>308940</v>
      </c>
      <c r="N26" s="49">
        <f t="shared" ca="1" si="22"/>
        <v>359140</v>
      </c>
      <c r="O26" s="49">
        <f t="shared" ca="1" si="17"/>
        <v>97.820994715912192</v>
      </c>
      <c r="P26" s="49">
        <f t="shared" ca="1" si="13"/>
        <v>116.24910985951965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3580330</v>
      </c>
      <c r="M28" s="23">
        <f t="shared" si="23"/>
        <v>0</v>
      </c>
      <c r="N28" s="23">
        <f t="shared" ca="1" si="23"/>
        <v>3139406.3000000003</v>
      </c>
      <c r="O28" s="22">
        <f t="shared" ref="O28:O30" ca="1" si="24">IF(L28&gt;0,N28*100/L28,0)</f>
        <v>87.684830727893797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3580330</v>
      </c>
      <c r="M30" s="30">
        <f t="shared" si="27"/>
        <v>0</v>
      </c>
      <c r="N30" s="30">
        <f t="shared" ca="1" si="27"/>
        <v>3139406.3000000003</v>
      </c>
      <c r="O30" s="29">
        <f t="shared" ca="1" si="24"/>
        <v>87.684830727893797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3580330</v>
      </c>
      <c r="M32" s="38">
        <f t="shared" si="30"/>
        <v>0</v>
      </c>
      <c r="N32" s="38">
        <f t="shared" ca="1" si="30"/>
        <v>3139406.3000000003</v>
      </c>
      <c r="O32" s="38">
        <f t="shared" ca="1" si="29"/>
        <v>87.684830727893797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3580330</v>
      </c>
      <c r="M34" s="38">
        <f t="shared" si="32"/>
        <v>0</v>
      </c>
      <c r="N34" s="38">
        <f t="shared" ca="1" si="32"/>
        <v>3139406.3000000003</v>
      </c>
      <c r="O34" s="38">
        <f t="shared" ca="1" si="29"/>
        <v>87.684830727893797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6002448</v>
      </c>
      <c r="M37" s="54">
        <f t="shared" ca="1" si="33"/>
        <v>5944248</v>
      </c>
      <c r="N37" s="54">
        <f t="shared" ca="1" si="33"/>
        <v>5817132.4700000007</v>
      </c>
      <c r="O37" s="55">
        <f t="shared" ca="1" si="29"/>
        <v>96.91266746500763</v>
      </c>
      <c r="P37" s="55">
        <f t="shared" ca="1" si="25"/>
        <v>97.861537237342745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947300</v>
      </c>
      <c r="M41" s="78">
        <f t="shared" ca="1" si="34"/>
        <v>889100</v>
      </c>
      <c r="N41" s="78">
        <f t="shared" ca="1" si="34"/>
        <v>905246.37</v>
      </c>
      <c r="O41" s="77">
        <f t="shared" ref="O41:O43" ca="1" si="35">IF(L41&gt;0,N41*100/L41,0)</f>
        <v>95.560685105035361</v>
      </c>
      <c r="P41" s="77">
        <f t="shared" ref="P41:P43" ca="1" si="36">IF(M41&gt;0,N41*100/M41,0)</f>
        <v>101.8160353166123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947300</v>
      </c>
      <c r="M43" s="78">
        <f t="shared" ca="1" si="38"/>
        <v>889100</v>
      </c>
      <c r="N43" s="78">
        <f t="shared" ca="1" si="38"/>
        <v>905246.37</v>
      </c>
      <c r="O43" s="77">
        <f t="shared" ca="1" si="35"/>
        <v>95.560685105035361</v>
      </c>
      <c r="P43" s="77">
        <f t="shared" ca="1" si="36"/>
        <v>101.8160353166123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889100</v>
      </c>
      <c r="M45" s="623">
        <f ca="1">IFERROR(__xludf.DUMMYFUNCTION("IMPORTRANGE(""https://docs.google.com/spreadsheets/d/1Yj_ptqi66GCucihVvJfMjLAmec39IyEx_6qawtMGysU/edit?usp=sharing"",""สบก!Q56"")"),889100)</f>
        <v>889100</v>
      </c>
      <c r="N45" s="623">
        <f ca="1">IFERROR(__xludf.DUMMYFUNCTION("IMPORTRANGE(""https://docs.google.com/spreadsheets/d/1Yj_ptqi66GCucihVvJfMjLAmec39IyEx_6qawtMGysU/edit?usp=sharing"",""สบก!R56"")"),847046.37)</f>
        <v>847046.37</v>
      </c>
      <c r="O45" s="624">
        <f ca="1">IF(L45&gt;0,N45*100/L45,0)</f>
        <v>95.270089978630082</v>
      </c>
      <c r="P45" s="624">
        <f ca="1">IF(M45&gt;0,N45*100/M45,0)</f>
        <v>95.270089978630082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IFERROR(__xludf.DUMMYFUNCTION("IMPORTRANGE(""https://docs.google.com/spreadsheets/d/1Yj_ptqi66GCucihVvJfMjLAmec39IyEx_6qawtMGysU/edit?usp=sharing"",""สบก!M56"")"),889100)</f>
        <v>889100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IFERROR(__xludf.DUMMYFUNCTION("IMPORTRANGE(""https://docs.google.com/spreadsheets/d/1Yj_ptqi66GCucihVvJfMjLAmec39IyEx_6qawtMGysU/edit?usp=sharing"",""สบก!O56"")"),58200)</f>
        <v>58200</v>
      </c>
      <c r="M49" s="626"/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778598</v>
      </c>
      <c r="M53" s="121">
        <f t="shared" ca="1" si="39"/>
        <v>778598</v>
      </c>
      <c r="N53" s="121">
        <f t="shared" ca="1" si="39"/>
        <v>727448</v>
      </c>
      <c r="O53" s="120">
        <f t="shared" ref="O53:O55" ca="1" si="40">IF(L53&gt;0,N53*100/L53,0)</f>
        <v>93.430499436166031</v>
      </c>
      <c r="P53" s="120">
        <f t="shared" ref="P53:P55" ca="1" si="41">IF(M53&gt;0,N53*100/M53,0)</f>
        <v>93.430499436166031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778598</v>
      </c>
      <c r="M55" s="121">
        <f t="shared" ca="1" si="43"/>
        <v>778598</v>
      </c>
      <c r="N55" s="121">
        <f t="shared" ca="1" si="43"/>
        <v>727448</v>
      </c>
      <c r="O55" s="120">
        <f t="shared" ca="1" si="40"/>
        <v>93.430499436166031</v>
      </c>
      <c r="P55" s="120">
        <f t="shared" ca="1" si="41"/>
        <v>93.430499436166031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778598</v>
      </c>
      <c r="M57" s="623">
        <f ca="1">IFERROR(__xludf.DUMMYFUNCTION("IMPORTRANGE(""https://docs.google.com/spreadsheets/d/1Yj_ptqi66GCucihVvJfMjLAmec39IyEx_6qawtMGysU/edit?usp=sharing"",""สบก!Z56"")"),778598)</f>
        <v>778598</v>
      </c>
      <c r="N57" s="623">
        <f ca="1">IFERROR(__xludf.DUMMYFUNCTION("IMPORTRANGE(""https://docs.google.com/spreadsheets/d/1Yj_ptqi66GCucihVvJfMjLAmec39IyEx_6qawtMGysU/edit?usp=sharing"",""สบก!AA56"")"),727448)</f>
        <v>727448</v>
      </c>
      <c r="O57" s="624">
        <f ca="1">IF(L57&gt;0,N57*100/L57,0)</f>
        <v>93.430499436166031</v>
      </c>
      <c r="P57" s="624">
        <f ca="1">IF(M57&gt;0,N57*100/M57,0)</f>
        <v>93.430499436166031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IFERROR(__xludf.DUMMYFUNCTION("IMPORTRANGE(""https://docs.google.com/spreadsheets/d/1Yj_ptqi66GCucihVvJfMjLAmec39IyEx_6qawtMGysU/edit?usp=sharing"",""สบก!V56"")"),778598)</f>
        <v>778598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1227560</v>
      </c>
      <c r="M66" s="152">
        <f t="shared" ca="1" si="45"/>
        <v>1227560</v>
      </c>
      <c r="N66" s="152">
        <f t="shared" ca="1" si="45"/>
        <v>1201627.33</v>
      </c>
      <c r="O66" s="151">
        <f t="shared" ref="O66:O68" ca="1" si="46">IF(L66&gt;0,N66*100/L66,0)</f>
        <v>97.88746211997784</v>
      </c>
      <c r="P66" s="151">
        <f t="shared" ref="P66:P68" ca="1" si="47">IF(M66&gt;0,N66*100/M66,0)</f>
        <v>97.88746211997784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1227560</v>
      </c>
      <c r="M68" s="157">
        <f t="shared" ca="1" si="49"/>
        <v>1227560</v>
      </c>
      <c r="N68" s="157">
        <f t="shared" ca="1" si="49"/>
        <v>1201627.33</v>
      </c>
      <c r="O68" s="156">
        <f t="shared" ca="1" si="46"/>
        <v>97.88746211997784</v>
      </c>
      <c r="P68" s="156">
        <f t="shared" ca="1" si="47"/>
        <v>97.88746211997784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1065620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IFERROR(__xludf.DUMMYFUNCTION("IMPORTRANGE(""https://docs.google.com/spreadsheets/d/1Yj_ptqi66GCucihVvJfMjLAmec39IyEx_6qawtMGysU/edit?usp=sharing"",""สบก!AJ56"")"),1039687.33)</f>
        <v>1039687.33</v>
      </c>
      <c r="O70" s="169">
        <f ca="1">IF(L70&gt;0,N70*100/L70,0)</f>
        <v>97.566424241286768</v>
      </c>
      <c r="P70" s="169">
        <f ca="1">IF(M70&gt;0,N70*100/M70,0)</f>
        <v>97.566424241286768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IFERROR(__xludf.DUMMYFUNCTION("IMPORTRANGE(""https://docs.google.com/spreadsheets/d/1Yj_ptqi66GCucihVvJfMjLAmec39IyEx_6qawtMGysU/edit?usp=sharing"",""สบก!AF56"")"),596620)</f>
        <v>596620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IFERROR(__xludf.DUMMYFUNCTION("IMPORTRANGE(""https://docs.google.com/spreadsheets/d/1Yj_ptqi66GCucihVvJfMjLAmec39IyEx_6qawtMGysU/edit?usp=sharing"",""สบก!AG56"")"),161940)</f>
        <v>161940</v>
      </c>
      <c r="M74" s="626">
        <f ca="1">L74</f>
        <v>161940</v>
      </c>
      <c r="N74" s="623">
        <f ca="1">IFERROR(__xludf.DUMMYFUNCTION("IMPORTRANGE(""https://docs.google.com/spreadsheets/d/1Yj_ptqi66GCucihVvJfMjLAmec39IyEx_6qawtMGysU/edit?usp=sharing"",""สบก!AK56"")"),161940)</f>
        <v>161940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176180</v>
      </c>
      <c r="M118" s="152">
        <f t="shared" ca="1" si="58"/>
        <v>176180</v>
      </c>
      <c r="N118" s="152">
        <f t="shared" ca="1" si="58"/>
        <v>162140</v>
      </c>
      <c r="O118" s="151">
        <f t="shared" ref="O118:O120" ca="1" si="59">IF(L118&gt;0,N118*100/L118,0)</f>
        <v>92.030877511635822</v>
      </c>
      <c r="P118" s="151">
        <f t="shared" ref="P118:P120" ca="1" si="60">IF(M118&gt;0,N118*100/M118,0)</f>
        <v>92.030877511635822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176180</v>
      </c>
      <c r="M120" s="157">
        <f t="shared" ca="1" si="62"/>
        <v>176180</v>
      </c>
      <c r="N120" s="157">
        <f t="shared" ca="1" si="62"/>
        <v>162140</v>
      </c>
      <c r="O120" s="156">
        <f t="shared" ca="1" si="59"/>
        <v>92.030877511635822</v>
      </c>
      <c r="P120" s="156">
        <f t="shared" ca="1" si="60"/>
        <v>92.030877511635822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176180</v>
      </c>
      <c r="M122" s="627">
        <f ca="1">IFERROR(__xludf.DUMMYFUNCTION("IMPORTRANGE(""https://docs.google.com/spreadsheets/d/1Yj_ptqi66GCucihVvJfMjLAmec39IyEx_6qawtMGysU/edit?usp=sharing"",""สบก!BA56"")"),176180)</f>
        <v>176180</v>
      </c>
      <c r="N122" s="628">
        <f ca="1">IFERROR(__xludf.DUMMYFUNCTION("IMPORTRANGE(""https://docs.google.com/spreadsheets/d/1Yj_ptqi66GCucihVvJfMjLAmec39IyEx_6qawtMGysU/edit?usp=sharing"",""สบก!BB56"")"),162140)</f>
        <v>162140</v>
      </c>
      <c r="O122" s="169">
        <f ca="1">IF(L122&gt;0,N122*100/L122,0)</f>
        <v>92.030877511635822</v>
      </c>
      <c r="P122" s="169">
        <f ca="1">IF(M122&gt;0,N122*100/M122,0)</f>
        <v>92.030877511635822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IFERROR(__xludf.DUMMYFUNCTION("IMPORTRANGE(""https://docs.google.com/spreadsheets/d/1Yj_ptqi66GCucihVvJfMjLAmec39IyEx_6qawtMGysU/edit?usp=sharing"",""สบก!AX56"")"),176180)</f>
        <v>176180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110000</v>
      </c>
      <c r="M140" s="152">
        <f t="shared" ca="1" si="64"/>
        <v>110000</v>
      </c>
      <c r="N140" s="152">
        <f t="shared" ca="1" si="64"/>
        <v>105160</v>
      </c>
      <c r="O140" s="151">
        <f t="shared" ref="O140:O142" ca="1" si="65">IF(L140&gt;0,N140*100/L140,0)</f>
        <v>95.6</v>
      </c>
      <c r="P140" s="151">
        <f t="shared" ref="P140:P142" ca="1" si="66">IF(M140&gt;0,N140*100/M140,0)</f>
        <v>95.6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110000</v>
      </c>
      <c r="M142" s="157">
        <f t="shared" ca="1" si="68"/>
        <v>110000</v>
      </c>
      <c r="N142" s="157">
        <f t="shared" ca="1" si="68"/>
        <v>105160</v>
      </c>
      <c r="O142" s="156">
        <f t="shared" ca="1" si="65"/>
        <v>95.6</v>
      </c>
      <c r="P142" s="156">
        <f t="shared" ca="1" si="66"/>
        <v>95.6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110000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IFERROR(__xludf.DUMMYFUNCTION("IMPORTRANGE(""https://docs.google.com/spreadsheets/d/1Yj_ptqi66GCucihVvJfMjLAmec39IyEx_6qawtMGysU/edit?usp=sharing"",""สบก!BK56"")"),105160)</f>
        <v>105160</v>
      </c>
      <c r="O144" s="169">
        <f ca="1">IF(L144&gt;0,N144*100/L144,0)</f>
        <v>95.6</v>
      </c>
      <c r="P144" s="169">
        <f ca="1">IF(M144&gt;0,N144*100/M144,0)</f>
        <v>95.6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IFERROR(__xludf.DUMMYFUNCTION("IMPORTRANGE(""https://docs.google.com/spreadsheets/d/1Yj_ptqi66GCucihVvJfMjLAmec39IyEx_6qawtMGysU/edit?usp=sharing"",""สบก!BG56"")"),110000)</f>
        <v>110000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IFERROR(__xludf.DUMMYFUNCTION("IMPORTRANGE(""https://docs.google.com/spreadsheets/d/1XL5vhW3sbDhbH9Cz0tuDiY8C3ctxq1tqvaCgkFb8cCA/edit?usp=sharing"",""อุดรธานี!J84"")"),289)</f>
        <v>289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IFERROR(__xludf.DUMMYFUNCTION("IMPORTRANGE(""https://docs.google.com/spreadsheets/d/1XL5vhW3sbDhbH9Cz0tuDiY8C3ctxq1tqvaCgkFb8cCA/edit?usp=sharing"",""อุดรธานี!J85"")"),268)</f>
        <v>268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IFERROR(__xludf.DUMMYFUNCTION("IMPORTRANGE(""https://docs.google.com/spreadsheets/d/1XL5vhW3sbDhbH9Cz0tuDiY8C3ctxq1tqvaCgkFb8cCA/edit?usp=sharing"",""อุดรธานี!J86"")"),21)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45210</v>
      </c>
      <c r="M220" s="152">
        <f t="shared" ca="1" si="72"/>
        <v>45210</v>
      </c>
      <c r="N220" s="152">
        <f t="shared" ca="1" si="72"/>
        <v>33650</v>
      </c>
      <c r="O220" s="151">
        <f t="shared" ref="O220:O222" ca="1" si="73">IF(L220&gt;0,N220*100/L220,0)</f>
        <v>74.430435744304361</v>
      </c>
      <c r="P220" s="151">
        <f t="shared" ref="P220:P222" ca="1" si="74">IF(M220&gt;0,N220*100/M220,0)</f>
        <v>74.430435744304361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45210</v>
      </c>
      <c r="M222" s="157">
        <f t="shared" ca="1" si="76"/>
        <v>45210</v>
      </c>
      <c r="N222" s="157">
        <f t="shared" ca="1" si="76"/>
        <v>33650</v>
      </c>
      <c r="O222" s="156">
        <f t="shared" ca="1" si="73"/>
        <v>74.430435744304361</v>
      </c>
      <c r="P222" s="156">
        <f t="shared" ca="1" si="74"/>
        <v>74.430435744304361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45210</v>
      </c>
      <c r="M224" s="627">
        <f ca="1">IFERROR(__xludf.DUMMYFUNCTION("IMPORTRANGE(""https://docs.google.com/spreadsheets/d/1Yj_ptqi66GCucihVvJfMjLAmec39IyEx_6qawtMGysU/edit?usp=sharing"",""สบก!BS56"")"),45210)</f>
        <v>45210</v>
      </c>
      <c r="N224" s="628">
        <f ca="1">IFERROR(__xludf.DUMMYFUNCTION("IMPORTRANGE(""https://docs.google.com/spreadsheets/d/1Yj_ptqi66GCucihVvJfMjLAmec39IyEx_6qawtMGysU/edit?usp=sharing"",""สบก!BT56"")"),33650)</f>
        <v>33650</v>
      </c>
      <c r="O224" s="169">
        <f ca="1">IF(L224&gt;0,N224*100/L224,0)</f>
        <v>74.430435744304361</v>
      </c>
      <c r="P224" s="169">
        <f ca="1">IF(M224&gt;0,N224*100/M224,0)</f>
        <v>74.430435744304361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IFERROR(__xludf.DUMMYFUNCTION("IMPORTRANGE(""https://docs.google.com/spreadsheets/d/1Yj_ptqi66GCucihVvJfMjLAmec39IyEx_6qawtMGysU/edit?usp=sharing"",""สบก!BP56"")"),45210)</f>
        <v>45210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69177</v>
      </c>
      <c r="O250" s="151">
        <f t="shared" ref="O250:O252" ca="1" si="78">IF(L250&gt;0,N250*100/L250,0)</f>
        <v>96.886554621848745</v>
      </c>
      <c r="P250" s="151">
        <f t="shared" ref="P250:P252" ca="1" si="79">IF(M250&gt;0,N250*100/M250,0)</f>
        <v>96.886554621848745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69177</v>
      </c>
      <c r="O252" s="156">
        <f t="shared" ca="1" si="78"/>
        <v>96.886554621848745</v>
      </c>
      <c r="P252" s="156">
        <f t="shared" ca="1" si="79"/>
        <v>96.886554621848745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IFERROR(__xludf.DUMMYFUNCTION("IMPORTRANGE(""https://docs.google.com/spreadsheets/d/1Yj_ptqi66GCucihVvJfMjLAmec39IyEx_6qawtMGysU/edit?usp=sharing"",""สบก!CC56"")"),69177)</f>
        <v>69177</v>
      </c>
      <c r="O254" s="169">
        <f ca="1">IF(L254&gt;0,N254*100/L254,0)</f>
        <v>96.886554621848745</v>
      </c>
      <c r="P254" s="169">
        <f ca="1">IF(M254&gt;0,N254*100/M254,0)</f>
        <v>96.886554621848745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193530.16</v>
      </c>
      <c r="O271" s="151">
        <f t="shared" ref="O271:O273" ca="1" si="84">IF(L271&gt;0,N271*100/L271,0)</f>
        <v>99.64481515806817</v>
      </c>
      <c r="P271" s="151">
        <f t="shared" ref="P271:P273" ca="1" si="85">IF(M271&gt;0,N271*100/M271,0)</f>
        <v>99.64481515806817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194220</v>
      </c>
      <c r="M273" s="157">
        <f t="shared" ca="1" si="87"/>
        <v>194220</v>
      </c>
      <c r="N273" s="157">
        <f t="shared" ca="1" si="87"/>
        <v>193530.16</v>
      </c>
      <c r="O273" s="156">
        <f t="shared" ca="1" si="84"/>
        <v>99.64481515806817</v>
      </c>
      <c r="P273" s="156">
        <f t="shared" ca="1" si="85"/>
        <v>99.64481515806817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194220</v>
      </c>
      <c r="M275" s="627">
        <f ca="1">IFERROR(__xludf.DUMMYFUNCTION("IMPORTRANGE(""https://docs.google.com/spreadsheets/d/1Yj_ptqi66GCucihVvJfMjLAmec39IyEx_6qawtMGysU/edit?usp=sharing"",""สบก!CK56"")"),194220)</f>
        <v>194220</v>
      </c>
      <c r="N275" s="628">
        <f ca="1">IFERROR(__xludf.DUMMYFUNCTION("IMPORTRANGE(""https://docs.google.com/spreadsheets/d/1Yj_ptqi66GCucihVvJfMjLAmec39IyEx_6qawtMGysU/edit?usp=sharing"",""สบก!CL56"")"),193530.16)</f>
        <v>193530.16</v>
      </c>
      <c r="O275" s="169">
        <f ca="1">IF(L275&gt;0,N275*100/L275,0)</f>
        <v>99.64481515806817</v>
      </c>
      <c r="P275" s="169">
        <f ca="1">IF(M275&gt;0,N275*100/M275,0)</f>
        <v>99.64481515806817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IFERROR(__xludf.DUMMYFUNCTION("IMPORTRANGE(""https://docs.google.com/spreadsheets/d/1Yj_ptqi66GCucihVvJfMjLAmec39IyEx_6qawtMGysU/edit?usp=sharing"",""สบก!CH56"")"),194220)</f>
        <v>194220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IFERROR(__xludf.DUMMYFUNCTION("IMPORTRANGE(""https://docs.google.com/spreadsheets/d/1XL5vhW3sbDhbH9Cz0tuDiY8C3ctxq1tqvaCgkFb8cCA/edit?usp=sharing"",""อุดรธานี!J228"")"),1718)</f>
        <v>1718</v>
      </c>
      <c r="K328" s="318">
        <f ca="1">IF(I328&gt;0,J328*100/I328,0)</f>
        <v>97.61363636363636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2451980</v>
      </c>
      <c r="M329" s="152">
        <f t="shared" ca="1" si="98"/>
        <v>2451980</v>
      </c>
      <c r="N329" s="152">
        <f t="shared" ca="1" si="98"/>
        <v>2419153.61</v>
      </c>
      <c r="O329" s="151">
        <f t="shared" ref="O329:O331" ca="1" si="99">IF(L329&gt;0,N329*100/L329,0)</f>
        <v>98.661229292245451</v>
      </c>
      <c r="P329" s="151">
        <f t="shared" ref="P329:P331" ca="1" si="100">IF(M329&gt;0,N329*100/M329,0)</f>
        <v>98.661229292245451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2451980</v>
      </c>
      <c r="M331" s="157">
        <f t="shared" ca="1" si="102"/>
        <v>2451980</v>
      </c>
      <c r="N331" s="157">
        <f t="shared" ca="1" si="102"/>
        <v>2419153.61</v>
      </c>
      <c r="O331" s="156">
        <f t="shared" ca="1" si="99"/>
        <v>98.661229292245451</v>
      </c>
      <c r="P331" s="156">
        <f t="shared" ca="1" si="100"/>
        <v>98.661229292245451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2304980</v>
      </c>
      <c r="M333" s="627">
        <f ca="1">IFERROR(__xludf.DUMMYFUNCTION("IMPORTRANGE(""https://docs.google.com/spreadsheets/d/1Yj_ptqi66GCucihVvJfMjLAmec39IyEx_6qawtMGysU/edit?usp=sharing"",""สบก!DL56"")"),2304980)</f>
        <v>2304980</v>
      </c>
      <c r="N333" s="628">
        <f ca="1">IFERROR(__xludf.DUMMYFUNCTION("IMPORTRANGE(""https://docs.google.com/spreadsheets/d/1Yj_ptqi66GCucihVvJfMjLAmec39IyEx_6qawtMGysU/edit?usp=sharing"",""สบก!DM56"")"),2280153.61)</f>
        <v>2280153.61</v>
      </c>
      <c r="O333" s="169">
        <f ca="1">IF(L333&gt;0,N333*100/L333,0)</f>
        <v>98.922923843156994</v>
      </c>
      <c r="P333" s="169">
        <f ca="1">IF(M333&gt;0,N333*100/M333,0)</f>
        <v>98.922923843156994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IFERROR(__xludf.DUMMYFUNCTION("IMPORTRANGE(""https://docs.google.com/spreadsheets/d/1Yj_ptqi66GCucihVvJfMjLAmec39IyEx_6qawtMGysU/edit?usp=sharing"",""สบก!DI56"")"),1998980)</f>
        <v>1998980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IFERROR(__xludf.DUMMYFUNCTION("IMPORTRANGE(""https://docs.google.com/spreadsheets/d/1XL5vhW3sbDhbH9Cz0tuDiY8C3ctxq1tqvaCgkFb8cCA/edit?usp=sharing"",""อุดรธานี!J234"")"),1301)</f>
        <v>1301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IFERROR(__xludf.DUMMYFUNCTION("IMPORTRANGE(""https://docs.google.com/spreadsheets/d/1XL5vhW3sbDhbH9Cz0tuDiY8C3ctxq1tqvaCgkFb8cCA/edit?usp=sharing"",""อุดรธานี!J235"")"),13437.58)</f>
        <v>13437.58</v>
      </c>
      <c r="K340" s="343">
        <f t="shared" ca="1" si="103"/>
        <v>107.50064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IFERROR(__xludf.DUMMYFUNCTION("IMPORTRANGE(""https://docs.google.com/spreadsheets/d/1XL5vhW3sbDhbH9Cz0tuDiY8C3ctxq1tqvaCgkFb8cCA/edit?usp=sharing"",""อุดรธานี!J236"")"),2274)</f>
        <v>2274</v>
      </c>
      <c r="K341" s="343">
        <f t="shared" ca="1" si="103"/>
        <v>129.20454545454547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IFERROR(__xludf.DUMMYFUNCTION("IMPORTRANGE(""https://docs.google.com/spreadsheets/d/1XL5vhW3sbDhbH9Cz0tuDiY8C3ctxq1tqvaCgkFb8cCA/edit?usp=sharing"",""อุดรธานี!J237"")"),35217.6199999999)</f>
        <v>35217.619999999901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IFERROR(__xludf.DUMMYFUNCTION("IMPORTRANGE(""https://docs.google.com/spreadsheets/d/1XL5vhW3sbDhbH9Cz0tuDiY8C3ctxq1tqvaCgkFb8cCA/edit?usp=sharing"",""อุดรธานี!J238"")"),821)</f>
        <v>821</v>
      </c>
      <c r="K343" s="343">
        <f t="shared" ca="1" si="103"/>
        <v>46.647727272727273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IFERROR(__xludf.DUMMYFUNCTION("IMPORTRANGE(""https://docs.google.com/spreadsheets/d/1XL5vhW3sbDhbH9Cz0tuDiY8C3ctxq1tqvaCgkFb8cCA/edit?usp=sharing"",""อุดรธานี!J239"")"),8853.97)</f>
        <v>8853.9699999999993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IFERROR(__xludf.DUMMYFUNCTION("IMPORTRANGE(""https://docs.google.com/spreadsheets/d/1XL5vhW3sbDhbH9Cz0tuDiY8C3ctxq1tqvaCgkFb8cCA/edit?usp=sharing"",""อุดรธานี!J240"")"),1718)</f>
        <v>1718</v>
      </c>
      <c r="K345" s="343">
        <f t="shared" ca="1" si="103"/>
        <v>97.61363636363636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IFERROR(__xludf.DUMMYFUNCTION("IMPORTRANGE(""https://docs.google.com/spreadsheets/d/1XL5vhW3sbDhbH9Cz0tuDiY8C3ctxq1tqvaCgkFb8cCA/edit?usp=sharing"",""อุดรธานี!J241"")"),20407.39)</f>
        <v>20407.39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IFERROR(__xludf.DUMMYFUNCTION("IMPORTRANGE(""https://docs.google.com/spreadsheets/d/1XL5vhW3sbDhbH9Cz0tuDiY8C3ctxq1tqvaCgkFb8cCA/edit?usp=sharing"",""อุดรธานี!L242"")"),3580330)</f>
        <v>3580330</v>
      </c>
      <c r="M347" s="358"/>
      <c r="N347" s="358">
        <f ca="1">IFERROR(__xludf.DUMMYFUNCTION("IMPORTRANGE(""https://docs.google.com/spreadsheets/d/1XL5vhW3sbDhbH9Cz0tuDiY8C3ctxq1tqvaCgkFb8cCA/edit?usp=sharing"",""อุดรธานี!M242"")"),3139406.3)</f>
        <v>3139406.3</v>
      </c>
      <c r="O347" s="358">
        <f ca="1">+IF(L347&gt;0,N347*100/L347,0)</f>
        <v>87.684830727893797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IFERROR(__xludf.DUMMYFUNCTION("IMPORTRANGE(""https://docs.google.com/spreadsheets/d/1XL5vhW3sbDhbH9Cz0tuDiY8C3ctxq1tqvaCgkFb8cCA/edit?usp=sharing"",""อุดรธานี!L244"")"),1029590)</f>
        <v>1029590</v>
      </c>
      <c r="M349" s="373"/>
      <c r="N349" s="373">
        <f ca="1">IFERROR(__xludf.DUMMYFUNCTION("IMPORTRANGE(""https://docs.google.com/spreadsheets/d/1XL5vhW3sbDhbH9Cz0tuDiY8C3ctxq1tqvaCgkFb8cCA/edit?usp=sharing"",""อุดรธานี!M244"")"),908517.7)</f>
        <v>908517.7</v>
      </c>
      <c r="O349" s="373">
        <f ca="1">+IF(L349&gt;0,N349*100/L349,0)</f>
        <v>88.240726891286826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IFERROR(__xludf.DUMMYFUNCTION("IMPORTRANGE(""https://docs.google.com/spreadsheets/d/1XL5vhW3sbDhbH9Cz0tuDiY8C3ctxq1tqvaCgkFb8cCA/edit?usp=sharing"",""อุดรธานี!L247"")"),1029590)</f>
        <v>1029590</v>
      </c>
      <c r="M352" s="165"/>
      <c r="N352" s="164">
        <f ca="1">IFERROR(__xludf.DUMMYFUNCTION("IMPORTRANGE(""https://docs.google.com/spreadsheets/d/1XL5vhW3sbDhbH9Cz0tuDiY8C3ctxq1tqvaCgkFb8cCA/edit?usp=sharing"",""อุดรธานี!M247"")"),908517.7)</f>
        <v>908517.7</v>
      </c>
      <c r="O352" s="165">
        <f t="shared" ca="1" si="105"/>
        <v>88.240726891286826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IFERROR(__xludf.DUMMYFUNCTION("IMPORTRANGE(""https://docs.google.com/spreadsheets/d/1XL5vhW3sbDhbH9Cz0tuDiY8C3ctxq1tqvaCgkFb8cCA/edit?usp=sharing"",""อุดรธานี!L249"")"),1029590)</f>
        <v>1029590</v>
      </c>
      <c r="M354" s="169"/>
      <c r="N354" s="168">
        <f ca="1">IFERROR(__xludf.DUMMYFUNCTION("IMPORTRANGE(""https://docs.google.com/spreadsheets/d/1XL5vhW3sbDhbH9Cz0tuDiY8C3ctxq1tqvaCgkFb8cCA/edit?usp=sharing"",""อุดรธานี!M249"")"),908517.7)</f>
        <v>908517.7</v>
      </c>
      <c r="O354" s="169">
        <f t="shared" ca="1" si="105"/>
        <v>88.240726891286826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IFERROR(__xludf.DUMMYFUNCTION("IMPORTRANGE(""https://docs.google.com/spreadsheets/d/1XL5vhW3sbDhbH9Cz0tuDiY8C3ctxq1tqvaCgkFb8cCA/edit?usp=sharing"",""อุดรธานี!M250"")"),165400)</f>
        <v>165400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IFERROR(__xludf.DUMMYFUNCTION("IMPORTRANGE(""https://docs.google.com/spreadsheets/d/1XL5vhW3sbDhbH9Cz0tuDiY8C3ctxq1tqvaCgkFb8cCA/edit?usp=sharing"",""อุดรธานี!M252"")"),130838.7)</f>
        <v>130838.7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IFERROR(__xludf.DUMMYFUNCTION("IMPORTRANGE(""https://docs.google.com/spreadsheets/d/1XL5vhW3sbDhbH9Cz0tuDiY8C3ctxq1tqvaCgkFb8cCA/edit?usp=sharing"",""อุดรธานี!M253"")"),109280)</f>
        <v>109280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IFERROR(__xludf.DUMMYFUNCTION("IMPORTRANGE(""https://docs.google.com/spreadsheets/d/1XL5vhW3sbDhbH9Cz0tuDiY8C3ctxq1tqvaCgkFb8cCA/edit?usp=sharing"",""อุดรธานี!M275"")"),942419.9)</f>
        <v>942419.9</v>
      </c>
      <c r="O380" s="373">
        <f ca="1">+IF(L380&gt;0,N380*100/L380,0)</f>
        <v>91.628738381363519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IFERROR(__xludf.DUMMYFUNCTION("IMPORTRANGE(""https://docs.google.com/spreadsheets/d/1XL5vhW3sbDhbH9Cz0tuDiY8C3ctxq1tqvaCgkFb8cCA/edit?usp=sharing"",""อุดรธานี!M278"")"),942419.9)</f>
        <v>942419.9</v>
      </c>
      <c r="O383" s="165">
        <f t="shared" ca="1" si="109"/>
        <v>91.628738381363519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IFERROR(__xludf.DUMMYFUNCTION("IMPORTRANGE(""https://docs.google.com/spreadsheets/d/1XL5vhW3sbDhbH9Cz0tuDiY8C3ctxq1tqvaCgkFb8cCA/edit?usp=sharing"",""อุดรธานี!M280"")"),942419.9)</f>
        <v>942419.9</v>
      </c>
      <c r="O385" s="169">
        <f t="shared" ca="1" si="109"/>
        <v>91.628738381363519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IFERROR(__xludf.DUMMYFUNCTION("IMPORTRANGE(""https://docs.google.com/spreadsheets/d/1XL5vhW3sbDhbH9Cz0tuDiY8C3ctxq1tqvaCgkFb8cCA/edit?usp=sharing"",""อุดรธานี!M281"")"),157927)</f>
        <v>157927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IFERROR(__xludf.DUMMYFUNCTION("IMPORTRANGE(""https://docs.google.com/spreadsheets/d/1XL5vhW3sbDhbH9Cz0tuDiY8C3ctxq1tqvaCgkFb8cCA/edit?usp=sharing"",""อุดรธานี!M283"")"),118756.9)</f>
        <v>118756.9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IFERROR(__xludf.DUMMYFUNCTION("IMPORTRANGE(""https://docs.google.com/spreadsheets/d/1XL5vhW3sbDhbH9Cz0tuDiY8C3ctxq1tqvaCgkFb8cCA/edit?usp=sharing"",""อุดรธานี!M284"")"),41724)</f>
        <v>41724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IFERROR(__xludf.DUMMYFUNCTION("IMPORTRANGE(""https://docs.google.com/spreadsheets/d/1XL5vhW3sbDhbH9Cz0tuDiY8C3ctxq1tqvaCgkFb8cCA/edit?usp=sharing"",""อุดรธานี!M296"")"),184440)</f>
        <v>184440</v>
      </c>
      <c r="O401" s="373">
        <f ca="1">+IF(L401&gt;0,N401*100/L401,0)</f>
        <v>94.150076569678404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IFERROR(__xludf.DUMMYFUNCTION("IMPORTRANGE(""https://docs.google.com/spreadsheets/d/1XL5vhW3sbDhbH9Cz0tuDiY8C3ctxq1tqvaCgkFb8cCA/edit?usp=sharing"",""อุดรธานี!M299"")"),184440)</f>
        <v>184440</v>
      </c>
      <c r="O404" s="169">
        <f t="shared" ca="1" si="112"/>
        <v>94.150076569678404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IFERROR(__xludf.DUMMYFUNCTION("IMPORTRANGE(""https://docs.google.com/spreadsheets/d/1XL5vhW3sbDhbH9Cz0tuDiY8C3ctxq1tqvaCgkFb8cCA/edit?usp=sharing"",""อุดรธานี!M301"")"),184440)</f>
        <v>184440</v>
      </c>
      <c r="O406" s="169">
        <f t="shared" ca="1" si="112"/>
        <v>94.150076569678404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IFERROR(__xludf.DUMMYFUNCTION("IMPORTRANGE(""https://docs.google.com/spreadsheets/d/1XL5vhW3sbDhbH9Cz0tuDiY8C3ctxq1tqvaCgkFb8cCA/edit?usp=sharing"",""อุดรธานี!M302"")"),120036)</f>
        <v>120036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IFERROR(__xludf.DUMMYFUNCTION("IMPORTRANGE(""https://docs.google.com/spreadsheets/d/1XL5vhW3sbDhbH9Cz0tuDiY8C3ctxq1tqvaCgkFb8cCA/edit?usp=sharing"",""อุดรธานี!M305"")"),22804)</f>
        <v>22804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IFERROR(__xludf.DUMMYFUNCTION("IMPORTRANGE(""https://docs.google.com/spreadsheets/d/1XL5vhW3sbDhbH9Cz0tuDiY8C3ctxq1tqvaCgkFb8cCA/edit?usp=sharing"",""อุดรธานี!M330"")"),99089)</f>
        <v>99089</v>
      </c>
      <c r="O435" s="412">
        <f t="shared" ref="O435:O439" ca="1" si="114">+IF(L435&gt;0,N435*100/L435,0)</f>
        <v>99.088999999999999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IFERROR(__xludf.DUMMYFUNCTION("IMPORTRANGE(""https://docs.google.com/spreadsheets/d/1XL5vhW3sbDhbH9Cz0tuDiY8C3ctxq1tqvaCgkFb8cCA/edit?usp=sharing"",""อุดรธานี!M332"")"),99089)</f>
        <v>99089</v>
      </c>
      <c r="O437" s="169">
        <f t="shared" ca="1" si="114"/>
        <v>99.088999999999999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IFERROR(__xludf.DUMMYFUNCTION("IMPORTRANGE(""https://docs.google.com/spreadsheets/d/1XL5vhW3sbDhbH9Cz0tuDiY8C3ctxq1tqvaCgkFb8cCA/edit?usp=sharing"",""อุดรธานี!M334"")"),99089)</f>
        <v>99089</v>
      </c>
      <c r="O439" s="169">
        <f t="shared" ca="1" si="114"/>
        <v>99.088999999999999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IFERROR(__xludf.DUMMYFUNCTION("IMPORTRANGE(""https://docs.google.com/spreadsheets/d/1XL5vhW3sbDhbH9Cz0tuDiY8C3ctxq1tqvaCgkFb8cCA/edit?usp=sharing"",""อุดรธานี!M338"")"),57799)</f>
        <v>57799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IFERROR(__xludf.DUMMYFUNCTION("IMPORTRANGE(""https://docs.google.com/spreadsheets/d/1XL5vhW3sbDhbH9Cz0tuDiY8C3ctxq1tqvaCgkFb8cCA/edit?usp=sharing"",""อุดรธานี!L350"")"),454250)</f>
        <v>454250</v>
      </c>
      <c r="M455" s="373"/>
      <c r="N455" s="373">
        <f ca="1">IFERROR(__xludf.DUMMYFUNCTION("IMPORTRANGE(""https://docs.google.com/spreadsheets/d/1XL5vhW3sbDhbH9Cz0tuDiY8C3ctxq1tqvaCgkFb8cCA/edit?usp=sharing"",""อุดรธานี!M350"")"),319443.89)</f>
        <v>319443.89</v>
      </c>
      <c r="O455" s="373">
        <f t="shared" ref="O455:O459" ca="1" si="116">+IF(L455&gt;0,N455*100/L455,0)</f>
        <v>70.323365987892132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IFERROR(__xludf.DUMMYFUNCTION("IMPORTRANGE(""https://docs.google.com/spreadsheets/d/1XL5vhW3sbDhbH9Cz0tuDiY8C3ctxq1tqvaCgkFb8cCA/edit?usp=sharing"",""อุดรธานี!L352"")"),454250)</f>
        <v>454250</v>
      </c>
      <c r="M457" s="165"/>
      <c r="N457" s="169">
        <f ca="1">IFERROR(__xludf.DUMMYFUNCTION("IMPORTRANGE(""https://docs.google.com/spreadsheets/d/1XL5vhW3sbDhbH9Cz0tuDiY8C3ctxq1tqvaCgkFb8cCA/edit?usp=sharing"",""อุดรธานี!M352"")"),319443.89)</f>
        <v>319443.89</v>
      </c>
      <c r="O457" s="169">
        <f t="shared" ca="1" si="116"/>
        <v>70.323365987892132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IFERROR(__xludf.DUMMYFUNCTION("IMPORTRANGE(""https://docs.google.com/spreadsheets/d/1XL5vhW3sbDhbH9Cz0tuDiY8C3ctxq1tqvaCgkFb8cCA/edit?usp=sharing"",""อุดรธานี!L354"")"),454250)</f>
        <v>454250</v>
      </c>
      <c r="M459" s="169"/>
      <c r="N459" s="169">
        <f ca="1">IFERROR(__xludf.DUMMYFUNCTION("IMPORTRANGE(""https://docs.google.com/spreadsheets/d/1XL5vhW3sbDhbH9Cz0tuDiY8C3ctxq1tqvaCgkFb8cCA/edit?usp=sharing"",""อุดรธานี!M354"")"),319443.89)</f>
        <v>319443.89</v>
      </c>
      <c r="O459" s="169">
        <f t="shared" ca="1" si="116"/>
        <v>70.323365987892132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IFERROR(__xludf.DUMMYFUNCTION("IMPORTRANGE(""https://docs.google.com/spreadsheets/d/1XL5vhW3sbDhbH9Cz0tuDiY8C3ctxq1tqvaCgkFb8cCA/edit?usp=sharing"",""อุดรธานี!M358"")"),319443.89)</f>
        <v>319443.89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IFERROR(__xludf.DUMMYFUNCTION("IMPORTRANGE(""https://docs.google.com/spreadsheets/d/1XL5vhW3sbDhbH9Cz0tuDiY8C3ctxq1tqvaCgkFb8cCA/edit?usp=sharing"",""อุดรธานี!J392"")"),4062.245)</f>
        <v>4062.2449999999999</v>
      </c>
      <c r="K497" s="444">
        <f t="shared" ca="1" si="117"/>
        <v>39.589172595263619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IFERROR(__xludf.DUMMYFUNCTION("IMPORTRANGE(""https://docs.google.com/spreadsheets/d/1XL5vhW3sbDhbH9Cz0tuDiY8C3ctxq1tqvaCgkFb8cCA/edit?usp=sharing"",""อุดรธานี!J393"")"),4062.245)</f>
        <v>4062.2449999999999</v>
      </c>
      <c r="K498" s="163">
        <f t="shared" ca="1" si="117"/>
        <v>39.589172595263619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IFERROR(__xludf.DUMMYFUNCTION("IMPORTRANGE(""https://docs.google.com/spreadsheets/d/1XL5vhW3sbDhbH9Cz0tuDiY8C3ctxq1tqvaCgkFb8cCA/edit?usp=sharing"",""อุดรธานี!J394"")"),353)</f>
        <v>353</v>
      </c>
      <c r="K499" s="202">
        <f t="shared" ca="1" si="117"/>
        <v>48.290013679890563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IFERROR(__xludf.DUMMYFUNCTION("IMPORTRANGE(""https://docs.google.com/spreadsheets/d/1XL5vhW3sbDhbH9Cz0tuDiY8C3ctxq1tqvaCgkFb8cCA/edit?usp=sharing"",""อุดรธานี!J395"")"),4060)</f>
        <v>4060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IFERROR(__xludf.DUMMYFUNCTION("IMPORTRANGE(""https://docs.google.com/spreadsheets/d/1XL5vhW3sbDhbH9Cz0tuDiY8C3ctxq1tqvaCgkFb8cCA/edit?usp=sharing"",""อุดรธานี!J396"")"),352)</f>
        <v>352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IFERROR(__xludf.DUMMYFUNCTION("IMPORTRANGE(""https://docs.google.com/spreadsheets/d/1XL5vhW3sbDhbH9Cz0tuDiY8C3ctxq1tqvaCgkFb8cCA/edit?usp=sharing"",""อุดรธานี!J397"")"),4060)</f>
        <v>4060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IFERROR(__xludf.DUMMYFUNCTION("IMPORTRANGE(""https://docs.google.com/spreadsheets/d/1XL5vhW3sbDhbH9Cz0tuDiY8C3ctxq1tqvaCgkFb8cCA/edit?usp=sharing"",""อุดรธานี!J398"")"),352)</f>
        <v>352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IFERROR(__xludf.DUMMYFUNCTION("IMPORTRANGE(""https://docs.google.com/spreadsheets/d/1XL5vhW3sbDhbH9Cz0tuDiY8C3ctxq1tqvaCgkFb8cCA/edit?usp=sharing"",""อุดรธานี!J422"")"),6)</f>
        <v>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IFERROR(__xludf.DUMMYFUNCTION("IMPORTRANGE(""https://docs.google.com/spreadsheets/d/1XL5vhW3sbDhbH9Cz0tuDiY8C3ctxq1tqvaCgkFb8cCA/edit?usp=sharing"",""อุดรธานี!L428"")"),47890)</f>
        <v>47890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69.678429734808944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IFERROR(__xludf.DUMMYFUNCTION("IMPORTRANGE(""https://docs.google.com/spreadsheets/d/1XL5vhW3sbDhbH9Cz0tuDiY8C3ctxq1tqvaCgkFb8cCA/edit?usp=sharing"",""อุดรธานี!L430"")"),47890)</f>
        <v>47890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69.678429734808944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IFERROR(__xludf.DUMMYFUNCTION("IMPORTRANGE(""https://docs.google.com/spreadsheets/d/1XL5vhW3sbDhbH9Cz0tuDiY8C3ctxq1tqvaCgkFb8cCA/edit?usp=sharing"",""อุดรธานี!L432"")"),47890)</f>
        <v>47890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69.678429734808944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IFERROR(__xludf.DUMMYFUNCTION("IMPORTRANGE(""https://docs.google.com/spreadsheets/d/1XL5vhW3sbDhbH9Cz0tuDiY8C3ctxq1tqvaCgkFb8cCA/edit?usp=sharing"",""อุดรธานี!J459"")"),20325)</f>
        <v>20325</v>
      </c>
      <c r="K564" s="372">
        <f ca="1">IF(I564&gt;0,J564*100/I564,0)</f>
        <v>390.86538461538464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IFERROR(__xludf.DUMMYFUNCTION("IMPORTRANGE(""https://docs.google.com/spreadsheets/d/1XL5vhW3sbDhbH9Cz0tuDiY8C3ctxq1tqvaCgkFb8cCA/edit?usp=sharing"",""อุดรธานี!M459"")"),161836.04)</f>
        <v>161836.04</v>
      </c>
      <c r="O564" s="373">
        <f t="shared" ref="O564:O568" ca="1" si="122">+IF(L564&gt;0,N564*100/L564,0)</f>
        <v>93.65511574074074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IFERROR(__xludf.DUMMYFUNCTION("IMPORTRANGE(""https://docs.google.com/spreadsheets/d/1XL5vhW3sbDhbH9Cz0tuDiY8C3ctxq1tqvaCgkFb8cCA/edit?usp=sharing"",""อุดรธานี!M461"")"),161836.04)</f>
        <v>161836.04</v>
      </c>
      <c r="O566" s="169">
        <f t="shared" ca="1" si="122"/>
        <v>93.65511574074074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IFERROR(__xludf.DUMMYFUNCTION("IMPORTRANGE(""https://docs.google.com/spreadsheets/d/1XL5vhW3sbDhbH9Cz0tuDiY8C3ctxq1tqvaCgkFb8cCA/edit?usp=sharing"",""อุดรธานี!M463"")"),161836.04)</f>
        <v>161836.04</v>
      </c>
      <c r="O568" s="169">
        <f t="shared" ca="1" si="122"/>
        <v>93.65511574074074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IFERROR(__xludf.DUMMYFUNCTION("IMPORTRANGE(""https://docs.google.com/spreadsheets/d/1XL5vhW3sbDhbH9Cz0tuDiY8C3ctxq1tqvaCgkFb8cCA/edit?usp=sharing"",""อุดรธานี!J468"")"),20325)</f>
        <v>20325</v>
      </c>
      <c r="K573" s="202">
        <f ca="1">IF(I573&gt;0,J573*100/I573,0)</f>
        <v>390.86538461538464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IFERROR(__xludf.DUMMYFUNCTION("IMPORTRANGE(""https://docs.google.com/spreadsheets/d/1XL5vhW3sbDhbH9Cz0tuDiY8C3ctxq1tqvaCgkFb8cCA/edit?usp=sharing"",""อุดรธานี!J471"")"),622)</f>
        <v>622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IFERROR(__xludf.DUMMYFUNCTION("IMPORTRANGE(""https://docs.google.com/spreadsheets/d/1XL5vhW3sbDhbH9Cz0tuDiY8C3ctxq1tqvaCgkFb8cCA/edit?usp=sharing"",""อุดรธานี!J472"")"),19703)</f>
        <v>19703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IFERROR(__xludf.DUMMYFUNCTION("IMPORTRANGE(""https://docs.google.com/spreadsheets/d/1XL5vhW3sbDhbH9Cz0tuDiY8C3ctxq1tqvaCgkFb8cCA/edit?usp=sharing"",""อุดรธานี!J475"")"),326)</f>
        <v>326</v>
      </c>
      <c r="K580" s="372">
        <f ca="1">IF(I580&gt;0,J580*100/I580,0)</f>
        <v>85.78947368421052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IFERROR(__xludf.DUMMYFUNCTION("IMPORTRANGE(""https://docs.google.com/spreadsheets/d/1XL5vhW3sbDhbH9Cz0tuDiY8C3ctxq1tqvaCgkFb8cCA/edit?usp=sharing"",""อุดรธานี!M475"")"),489510.77)</f>
        <v>489510.77</v>
      </c>
      <c r="O580" s="373">
        <f t="shared" ref="O580:O584" ca="1" si="124">+IF(L580&gt;0,N580*100/L580,0)</f>
        <v>89.069975253830194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IFERROR(__xludf.DUMMYFUNCTION("IMPORTRANGE(""https://docs.google.com/spreadsheets/d/1XL5vhW3sbDhbH9Cz0tuDiY8C3ctxq1tqvaCgkFb8cCA/edit?usp=sharing"",""อุดรธานี!M477"")"),489510.77)</f>
        <v>489510.77</v>
      </c>
      <c r="O582" s="169">
        <f t="shared" ca="1" si="124"/>
        <v>89.069975253830194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IFERROR(__xludf.DUMMYFUNCTION("IMPORTRANGE(""https://docs.google.com/spreadsheets/d/1XL5vhW3sbDhbH9Cz0tuDiY8C3ctxq1tqvaCgkFb8cCA/edit?usp=sharing"",""อุดรธานี!M479"")"),489510.77)</f>
        <v>489510.77</v>
      </c>
      <c r="O584" s="169">
        <f t="shared" ca="1" si="124"/>
        <v>89.069975253830194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IFERROR(__xludf.DUMMYFUNCTION("IMPORTRANGE(""https://docs.google.com/spreadsheets/d/1XL5vhW3sbDhbH9Cz0tuDiY8C3ctxq1tqvaCgkFb8cCA/edit?usp=sharing"",""อุดรธานี!M482"")"),192310.74)</f>
        <v>192310.74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IFERROR(__xludf.DUMMYFUNCTION("IMPORTRANGE(""https://docs.google.com/spreadsheets/d/1XL5vhW3sbDhbH9Cz0tuDiY8C3ctxq1tqvaCgkFb8cCA/edit?usp=sharing"",""อุดรธานี!J484"")"),599)</f>
        <v>599</v>
      </c>
      <c r="K589" s="163">
        <f t="shared" ref="K589:K596" ca="1" si="125">IF(I589&gt;0,J589*100/I589,0)</f>
        <v>157.63157894736841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IFERROR(__xludf.DUMMYFUNCTION("IMPORTRANGE(""https://docs.google.com/spreadsheets/d/1XL5vhW3sbDhbH9Cz0tuDiY8C3ctxq1tqvaCgkFb8cCA/edit?usp=sharing"",""อุดรธานี!J485"")"),306.11)</f>
        <v>306.11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IFERROR(__xludf.DUMMYFUNCTION("IMPORTRANGE(""https://docs.google.com/spreadsheets/d/1XL5vhW3sbDhbH9Cz0tuDiY8C3ctxq1tqvaCgkFb8cCA/edit?usp=sharing"",""อุดรธานี!J486"")"),699)</f>
        <v>699</v>
      </c>
      <c r="K591" s="163">
        <f t="shared" ca="1" si="125"/>
        <v>183.94736842105263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IFERROR(__xludf.DUMMYFUNCTION("IMPORTRANGE(""https://docs.google.com/spreadsheets/d/1XL5vhW3sbDhbH9Cz0tuDiY8C3ctxq1tqvaCgkFb8cCA/edit?usp=sharing"",""อุดรธานี!J487"")"),383.38)</f>
        <v>383.38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IFERROR(__xludf.DUMMYFUNCTION("IMPORTRANGE(""https://docs.google.com/spreadsheets/d/1XL5vhW3sbDhbH9Cz0tuDiY8C3ctxq1tqvaCgkFb8cCA/edit?usp=sharing"",""อุดรธานี!J488"")"),342)</f>
        <v>342</v>
      </c>
      <c r="K593" s="163">
        <f t="shared" ca="1" si="125"/>
        <v>90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IFERROR(__xludf.DUMMYFUNCTION("IMPORTRANGE(""https://docs.google.com/spreadsheets/d/1XL5vhW3sbDhbH9Cz0tuDiY8C3ctxq1tqvaCgkFb8cCA/edit?usp=sharing"",""อุดรธานี!J489"")"),184.43)</f>
        <v>184.43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IFERROR(__xludf.DUMMYFUNCTION("IMPORTRANGE(""https://docs.google.com/spreadsheets/d/1XL5vhW3sbDhbH9Cz0tuDiY8C3ctxq1tqvaCgkFb8cCA/edit?usp=sharing"",""อุดรธานี!J490"")"),326)</f>
        <v>326</v>
      </c>
      <c r="K595" s="163">
        <f t="shared" ca="1" si="125"/>
        <v>85.78947368421052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IFERROR(__xludf.DUMMYFUNCTION("IMPORTRANGE(""https://docs.google.com/spreadsheets/d/1XL5vhW3sbDhbH9Cz0tuDiY8C3ctxq1tqvaCgkFb8cCA/edit?usp=sharing"",""อุดรธานี!J491"")"),178.34)</f>
        <v>178.34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43.333333333333336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43.333333333333336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43.333333333333336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IFERROR(__xludf.DUMMYFUNCTION("IMPORTRANGE(""https://docs.google.com/spreadsheets/d/1XL5vhW3sbDhbH9Cz0tuDiY8C3ctxq1tqvaCgkFb8cCA/edit?usp=sharing"",""อุดรธานี!J523"")"),4262394.91)</f>
        <v>4262394.91</v>
      </c>
      <c r="K628" s="343">
        <f t="shared" ref="K628:K635" ca="1" si="129">IF(I628&gt;0,J628*100/I628,0)</f>
        <v>98.487831956396363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IFERROR(__xludf.DUMMYFUNCTION("IMPORTRANGE(""https://docs.google.com/spreadsheets/d/1XL5vhW3sbDhbH9Cz0tuDiY8C3ctxq1tqvaCgkFb8cCA/edit?usp=sharing"",""อุดรธานี!J524"")"),267)</f>
        <v>267</v>
      </c>
      <c r="K629" s="343">
        <f t="shared" ca="1" si="129"/>
        <v>88.410596026490069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IFERROR(__xludf.DUMMYFUNCTION("IMPORTRANGE(""https://docs.google.com/spreadsheets/d/1XL5vhW3sbDhbH9Cz0tuDiY8C3ctxq1tqvaCgkFb8cCA/edit?usp=sharing"",""อุดรธานี!J525"")"),672492.82)</f>
        <v>672492.82</v>
      </c>
      <c r="K630" s="343">
        <f t="shared" ca="1" si="129"/>
        <v>35.569216654824331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IFERROR(__xludf.DUMMYFUNCTION("IMPORTRANGE(""https://docs.google.com/spreadsheets/d/1XL5vhW3sbDhbH9Cz0tuDiY8C3ctxq1tqvaCgkFb8cCA/edit?usp=sharing"",""อุดรธานี!J526"")"),63)</f>
        <v>63</v>
      </c>
      <c r="K631" s="343">
        <f t="shared" ca="1" si="129"/>
        <v>52.5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IFERROR(__xludf.DUMMYFUNCTION("IMPORTRANGE(""https://docs.google.com/spreadsheets/d/1XL5vhW3sbDhbH9Cz0tuDiY8C3ctxq1tqvaCgkFb8cCA/edit?usp=sharing"",""อุดรธานี!J530"")"),182)</f>
        <v>182</v>
      </c>
      <c r="K635" s="487">
        <f t="shared" ca="1" si="129"/>
        <v>91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27160</v>
      </c>
      <c r="O636" s="510">
        <f t="shared" ref="O636:O640" ca="1" si="130">+IF(L636&gt;0,N636*100/L636,0)</f>
        <v>25.414054458688124</v>
      </c>
      <c r="P636" s="56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27160</v>
      </c>
      <c r="O638" s="522">
        <f t="shared" ca="1" si="130"/>
        <v>25.414054458688124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27160</v>
      </c>
      <c r="O640" s="522">
        <f t="shared" ca="1" si="130"/>
        <v>25.414054458688124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27160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IFERROR(__xludf.DUMMYFUNCTION("IMPORTRANGE(""https://docs.google.com/spreadsheets/d/1XL5vhW3sbDhbH9Cz0tuDiY8C3ctxq1tqvaCgkFb8cCA/edit#gid=346597447"",""อุดรธานี!J542"")"),1)</f>
        <v>1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IFERROR(__xludf.DUMMYFUNCTION("IMPORTRANGE(""https://docs.google.com/spreadsheets/d/1XL5vhW3sbDhbH9Cz0tuDiY8C3ctxq1tqvaCgkFb8cCA/edit#gid=346597447"",""อุดรธานี!M543"")"),24480)</f>
        <v>24480</v>
      </c>
      <c r="O648" s="535">
        <f t="shared" ref="O648:O651" ca="1" si="132">IF(L648&gt;0,N648*100/L648,0)</f>
        <v>53.496503496503493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IFERROR(__xludf.DUMMYFUNCTION("IMPORTRANGE(""https://docs.google.com/spreadsheets/d/1XL5vhW3sbDhbH9Cz0tuDiY8C3ctxq1tqvaCgkFb8cCA/edit#gid=346597447"",""อุดรธานี!M544"")"),2680)</f>
        <v>2680</v>
      </c>
      <c r="O649" s="535">
        <f t="shared" ca="1" si="132"/>
        <v>42.138364779874216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9291390.9699999988</v>
      </c>
      <c r="M8" s="23">
        <f t="shared" ca="1" si="0"/>
        <v>5888345.9699999997</v>
      </c>
      <c r="N8" s="23">
        <f t="shared" ca="1" si="0"/>
        <v>9103812.4899999984</v>
      </c>
      <c r="O8" s="22">
        <f t="shared" ref="O8:O16" ca="1" si="1">IF(L8&gt;0,N8*100/L8,0)</f>
        <v>97.981158250625199</v>
      </c>
      <c r="P8" s="22">
        <f t="shared" ref="P8:P16" ca="1" si="2">IF(M8&gt;0,N8*100/M8,0)</f>
        <v>154.60729611307127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9291390.9699999988</v>
      </c>
      <c r="M10" s="30">
        <f t="shared" ca="1" si="4"/>
        <v>5888345.9699999997</v>
      </c>
      <c r="N10" s="30">
        <f t="shared" ca="1" si="4"/>
        <v>9103812.4899999984</v>
      </c>
      <c r="O10" s="29">
        <f t="shared" ca="1" si="1"/>
        <v>97.981158250625199</v>
      </c>
      <c r="P10" s="29">
        <f t="shared" ca="1" si="2"/>
        <v>154.60729611307127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8368270.9699999997</v>
      </c>
      <c r="M12" s="38">
        <f t="shared" ca="1" si="6"/>
        <v>4965225.97</v>
      </c>
      <c r="N12" s="38">
        <f t="shared" ca="1" si="6"/>
        <v>8193737.4899999993</v>
      </c>
      <c r="O12" s="38">
        <f t="shared" ca="1" si="1"/>
        <v>97.91434239371911</v>
      </c>
      <c r="P12" s="38">
        <f t="shared" ca="1" si="2"/>
        <v>165.02244891786867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2539720.9699999997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5828550</v>
      </c>
      <c r="M14" s="38">
        <f t="shared" si="8"/>
        <v>0</v>
      </c>
      <c r="N14" s="38">
        <f t="shared" ca="1" si="8"/>
        <v>3314729.2</v>
      </c>
      <c r="O14" s="38">
        <f t="shared" ca="1" si="1"/>
        <v>56.870563004520847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923120</v>
      </c>
      <c r="M16" s="38">
        <f t="shared" ca="1" si="10"/>
        <v>923120</v>
      </c>
      <c r="N16" s="38">
        <f t="shared" ca="1" si="10"/>
        <v>910075</v>
      </c>
      <c r="O16" s="49">
        <f t="shared" ca="1" si="1"/>
        <v>98.586857613311381</v>
      </c>
      <c r="P16" s="49">
        <f t="shared" ca="1" si="2"/>
        <v>98.586857613311381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5888345.9699999997</v>
      </c>
      <c r="M18" s="23">
        <f t="shared" ca="1" si="11"/>
        <v>5888345.9699999997</v>
      </c>
      <c r="N18" s="23">
        <f t="shared" ca="1" si="11"/>
        <v>5789083.2899999991</v>
      </c>
      <c r="O18" s="22">
        <f t="shared" ref="O18:O20" ca="1" si="12">IF(L18&gt;0,N18*100/L18,0)</f>
        <v>98.314251905276535</v>
      </c>
      <c r="P18" s="22">
        <f t="shared" ref="P18:P26" ca="1" si="13">IF(M18&gt;0,N18*100/M18,0)</f>
        <v>98.314251905276535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5888345.9699999997</v>
      </c>
      <c r="M20" s="30">
        <f t="shared" ca="1" si="15"/>
        <v>5888345.9699999997</v>
      </c>
      <c r="N20" s="30">
        <f t="shared" ca="1" si="15"/>
        <v>5789083.2899999991</v>
      </c>
      <c r="O20" s="29">
        <f t="shared" ca="1" si="12"/>
        <v>98.314251905276535</v>
      </c>
      <c r="P20" s="29">
        <f t="shared" ca="1" si="13"/>
        <v>98.314251905276535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4965225.97</v>
      </c>
      <c r="M22" s="41">
        <f t="shared" ca="1" si="18"/>
        <v>4965225.97</v>
      </c>
      <c r="N22" s="38">
        <f t="shared" ca="1" si="18"/>
        <v>4879008.2899999991</v>
      </c>
      <c r="O22" s="38">
        <f t="shared" ca="1" si="17"/>
        <v>98.263569865280459</v>
      </c>
      <c r="P22" s="38">
        <f t="shared" ca="1" si="13"/>
        <v>98.263569865280459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2539720.9699999997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2425505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923120</v>
      </c>
      <c r="M26" s="49">
        <f t="shared" ca="1" si="22"/>
        <v>923120</v>
      </c>
      <c r="N26" s="49">
        <f t="shared" ca="1" si="22"/>
        <v>910075</v>
      </c>
      <c r="O26" s="49">
        <f t="shared" ca="1" si="17"/>
        <v>98.586857613311381</v>
      </c>
      <c r="P26" s="49">
        <f t="shared" ca="1" si="13"/>
        <v>98.586857613311381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3403045</v>
      </c>
      <c r="M28" s="23">
        <f t="shared" si="23"/>
        <v>0</v>
      </c>
      <c r="N28" s="23">
        <f t="shared" ca="1" si="23"/>
        <v>3314729.2</v>
      </c>
      <c r="O28" s="22">
        <f t="shared" ref="O28:O30" ca="1" si="24">IF(L28&gt;0,N28*100/L28,0)</f>
        <v>97.40480070054906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3403045</v>
      </c>
      <c r="M30" s="30">
        <f t="shared" si="27"/>
        <v>0</v>
      </c>
      <c r="N30" s="30">
        <f t="shared" ca="1" si="27"/>
        <v>3314729.2</v>
      </c>
      <c r="O30" s="29">
        <f t="shared" ca="1" si="24"/>
        <v>97.40480070054906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3403045</v>
      </c>
      <c r="M32" s="38">
        <f t="shared" si="30"/>
        <v>0</v>
      </c>
      <c r="N32" s="38">
        <f t="shared" ca="1" si="30"/>
        <v>3314729.2</v>
      </c>
      <c r="O32" s="38">
        <f t="shared" ca="1" si="29"/>
        <v>97.40480070054906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3403045</v>
      </c>
      <c r="M34" s="38">
        <f t="shared" si="32"/>
        <v>0</v>
      </c>
      <c r="N34" s="38">
        <f t="shared" ca="1" si="32"/>
        <v>3314729.2</v>
      </c>
      <c r="O34" s="38">
        <f t="shared" ca="1" si="29"/>
        <v>97.40480070054906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5888345.9699999997</v>
      </c>
      <c r="M37" s="54">
        <f t="shared" ca="1" si="33"/>
        <v>5888345.9699999997</v>
      </c>
      <c r="N37" s="54">
        <f t="shared" ca="1" si="33"/>
        <v>5789083.2899999991</v>
      </c>
      <c r="O37" s="55">
        <f t="shared" ca="1" si="29"/>
        <v>98.314251905276535</v>
      </c>
      <c r="P37" s="55">
        <f t="shared" ca="1" si="25"/>
        <v>98.314251905276535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1848200</v>
      </c>
      <c r="M41" s="78">
        <f t="shared" ca="1" si="34"/>
        <v>1848200</v>
      </c>
      <c r="N41" s="78">
        <f t="shared" ca="1" si="34"/>
        <v>1794030.37</v>
      </c>
      <c r="O41" s="77">
        <f t="shared" ref="O41:O43" ca="1" si="35">IF(L41&gt;0,N41*100/L41,0)</f>
        <v>97.069060166648626</v>
      </c>
      <c r="P41" s="77">
        <f t="shared" ref="P41:P43" ca="1" si="36">IF(M41&gt;0,N41*100/M41,0)</f>
        <v>97.069060166648626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1848200</v>
      </c>
      <c r="M43" s="78">
        <f t="shared" ca="1" si="38"/>
        <v>1848200</v>
      </c>
      <c r="N43" s="78">
        <f t="shared" ca="1" si="38"/>
        <v>1794030.37</v>
      </c>
      <c r="O43" s="77">
        <f t="shared" ca="1" si="35"/>
        <v>97.069060166648626</v>
      </c>
      <c r="P43" s="77">
        <f t="shared" ca="1" si="36"/>
        <v>97.069060166648626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1017080</v>
      </c>
      <c r="M45" s="49">
        <f ca="1">IFERROR(__xludf.DUMMYFUNCTION("IMPORTRANGE(""https://docs.google.com/spreadsheets/d/1Yj_ptqi66GCucihVvJfMjLAmec39IyEx_6qawtMGysU/edit?usp=sharing"",""สบก!Q57"")"),1017080)</f>
        <v>1017080</v>
      </c>
      <c r="N45" s="49">
        <f ca="1">IFERROR(__xludf.DUMMYFUNCTION("IMPORTRANGE(""https://docs.google.com/spreadsheets/d/1Yj_ptqi66GCucihVvJfMjLAmec39IyEx_6qawtMGysU/edit?usp=sharing"",""สบก!R57"")"),975955.37)</f>
        <v>975955.37</v>
      </c>
      <c r="O45" s="38">
        <f ca="1">IF(L45&gt;0,N45*100/L45,0)</f>
        <v>95.956598301018602</v>
      </c>
      <c r="P45" s="38">
        <f ca="1">IF(M45&gt;0,N45*100/M45,0)</f>
        <v>95.956598301018602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IFERROR(__xludf.DUMMYFUNCTION("IMPORTRANGE(""https://docs.google.com/spreadsheets/d/1Yj_ptqi66GCucihVvJfMjLAmec39IyEx_6qawtMGysU/edit?usp=sharing"",""สบก!M57"")"),1017080)</f>
        <v>1017080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IFERROR(__xludf.DUMMYFUNCTION("IMPORTRANGE(""https://docs.google.com/spreadsheets/d/1Yj_ptqi66GCucihVvJfMjLAmec39IyEx_6qawtMGysU/edit?usp=sharing"",""สบก!O57"")"),831120)</f>
        <v>831120</v>
      </c>
      <c r="M49" s="49">
        <f ca="1">L49</f>
        <v>831120</v>
      </c>
      <c r="N49" s="49">
        <f ca="1">IFERROR(__xludf.DUMMYFUNCTION("IMPORTRANGE(""https://docs.google.com/spreadsheets/d/1Yj_ptqi66GCucihVvJfMjLAmec39IyEx_6qawtMGysU/edit?usp=sharing"",""สบก!S57"")"),818075)</f>
        <v>818075</v>
      </c>
      <c r="O49" s="49">
        <f ca="1">IF(L49&gt;0,N49*100/L49,0)</f>
        <v>98.430431225334488</v>
      </c>
      <c r="P49" s="49">
        <f ca="1">IF(M49&gt;0,N49*100/M49,0)</f>
        <v>98.430431225334488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553240.97</v>
      </c>
      <c r="M53" s="121">
        <f t="shared" ca="1" si="39"/>
        <v>553240.97</v>
      </c>
      <c r="N53" s="121">
        <f t="shared" ca="1" si="39"/>
        <v>553240.97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553240.97</v>
      </c>
      <c r="M55" s="121">
        <f t="shared" ca="1" si="43"/>
        <v>553240.97</v>
      </c>
      <c r="N55" s="121">
        <f t="shared" ca="1" si="43"/>
        <v>553240.97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553240.97</v>
      </c>
      <c r="M57" s="49">
        <f ca="1">IFERROR(__xludf.DUMMYFUNCTION("IMPORTRANGE(""https://docs.google.com/spreadsheets/d/1Yj_ptqi66GCucihVvJfMjLAmec39IyEx_6qawtMGysU/edit?usp=sharing"",""สบก!Z57"")"),553240.97)</f>
        <v>553240.97</v>
      </c>
      <c r="N57" s="49">
        <f ca="1">IFERROR(__xludf.DUMMYFUNCTION("IMPORTRANGE(""https://docs.google.com/spreadsheets/d/1Yj_ptqi66GCucihVvJfMjLAmec39IyEx_6qawtMGysU/edit?usp=sharing"",""สบก!AA57"")"),553240.97)</f>
        <v>553240.97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IFERROR(__xludf.DUMMYFUNCTION("IMPORTRANGE(""https://docs.google.com/spreadsheets/d/1Yj_ptqi66GCucihVvJfMjLAmec39IyEx_6qawtMGysU/edit?usp=sharing"",""สบก!V57"")"),553240.97)</f>
        <v>553240.97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209274.3</v>
      </c>
      <c r="O94" s="151">
        <f t="shared" ref="O94:O96" ca="1" si="53">IF(L94&gt;0,N94*100/L94,0)</f>
        <v>97.746053246146658</v>
      </c>
      <c r="P94" s="151">
        <f t="shared" ref="P94:P96" ca="1" si="54">IF(M94&gt;0,N94*100/M94,0)</f>
        <v>97.746053246146658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209274.3</v>
      </c>
      <c r="O96" s="156">
        <f t="shared" ca="1" si="53"/>
        <v>97.746053246146658</v>
      </c>
      <c r="P96" s="156">
        <f t="shared" ca="1" si="54"/>
        <v>97.746053246146658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IFERROR(__xludf.DUMMYFUNCTION("IMPORTRANGE(""https://docs.google.com/spreadsheets/d/1Yj_ptqi66GCucihVvJfMjLAmec39IyEx_6qawtMGysU/edit?usp=sharing"",""สบก!AS57"")"),117274.3)</f>
        <v>117274.3</v>
      </c>
      <c r="O98" s="169">
        <f ca="1">IF(L98&gt;0,N98*100/L98,0)</f>
        <v>96.047747747747749</v>
      </c>
      <c r="P98" s="169">
        <f ca="1">IF(M98&gt;0,N98*100/M98,0)</f>
        <v>96.047747747747749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920850</v>
      </c>
      <c r="M140" s="152">
        <f t="shared" ca="1" si="64"/>
        <v>920850</v>
      </c>
      <c r="N140" s="152">
        <f t="shared" ca="1" si="64"/>
        <v>917569.1</v>
      </c>
      <c r="O140" s="151">
        <f t="shared" ref="O140:O142" ca="1" si="65">IF(L140&gt;0,N140*100/L140,0)</f>
        <v>99.643709616115544</v>
      </c>
      <c r="P140" s="151">
        <f t="shared" ref="P140:P142" ca="1" si="66">IF(M140&gt;0,N140*100/M140,0)</f>
        <v>99.643709616115544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920850</v>
      </c>
      <c r="M142" s="157">
        <f t="shared" ca="1" si="68"/>
        <v>920850</v>
      </c>
      <c r="N142" s="157">
        <f t="shared" ca="1" si="68"/>
        <v>917569.1</v>
      </c>
      <c r="O142" s="156">
        <f t="shared" ca="1" si="65"/>
        <v>99.643709616115544</v>
      </c>
      <c r="P142" s="156">
        <f t="shared" ca="1" si="66"/>
        <v>99.643709616115544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920850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IFERROR(__xludf.DUMMYFUNCTION("IMPORTRANGE(""https://docs.google.com/spreadsheets/d/1Yj_ptqi66GCucihVvJfMjLAmec39IyEx_6qawtMGysU/edit?usp=sharing"",""สบก!BK57"")"),917569.1)</f>
        <v>917569.1</v>
      </c>
      <c r="O144" s="169">
        <f ca="1">IF(L144&gt;0,N144*100/L144,0)</f>
        <v>99.643709616115544</v>
      </c>
      <c r="P144" s="169">
        <f ca="1">IF(M144&gt;0,N144*100/M144,0)</f>
        <v>99.643709616115544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IFERROR(__xludf.DUMMYFUNCTION("IMPORTRANGE(""https://docs.google.com/spreadsheets/d/1Yj_ptqi66GCucihVvJfMjLAmec39IyEx_6qawtMGysU/edit?usp=sharing"",""สบก!BG57"")"),451850)</f>
        <v>451850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IFERROR(__xludf.DUMMYFUNCTION("IMPORTRANGE(""https://docs.google.com/spreadsheets/d/1XL5vhW3sbDhbH9Cz0tuDiY8C3ctxq1tqvaCgkFb8cCA/edit?usp=sharing"",""อุบลราชธานี!J84"")"),312)</f>
        <v>312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IFERROR(__xludf.DUMMYFUNCTION("IMPORTRANGE(""https://docs.google.com/spreadsheets/d/1XL5vhW3sbDhbH9Cz0tuDiY8C3ctxq1tqvaCgkFb8cCA/edit?usp=sharing"",""อุบลราชธานี!J85"")"),312)</f>
        <v>312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IFERROR(__xludf.DUMMYFUNCTION("IMPORTRANGE(""https://docs.google.com/spreadsheets/d/1XL5vhW3sbDhbH9Cz0tuDiY8C3ctxq1tqvaCgkFb8cCA/edit?usp=sharing"",""อุบลราชธานี!J143"")"),1)</f>
        <v>1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51125</v>
      </c>
      <c r="M220" s="152">
        <f t="shared" ca="1" si="72"/>
        <v>51125</v>
      </c>
      <c r="N220" s="152">
        <f t="shared" ca="1" si="72"/>
        <v>47075</v>
      </c>
      <c r="O220" s="151">
        <f t="shared" ref="O220:O222" ca="1" si="73">IF(L220&gt;0,N220*100/L220,0)</f>
        <v>92.078239608801951</v>
      </c>
      <c r="P220" s="151">
        <f t="shared" ref="P220:P222" ca="1" si="74">IF(M220&gt;0,N220*100/M220,0)</f>
        <v>92.078239608801951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51125</v>
      </c>
      <c r="M222" s="157">
        <f t="shared" ca="1" si="76"/>
        <v>51125</v>
      </c>
      <c r="N222" s="157">
        <f t="shared" ca="1" si="76"/>
        <v>47075</v>
      </c>
      <c r="O222" s="156">
        <f t="shared" ca="1" si="73"/>
        <v>92.078239608801951</v>
      </c>
      <c r="P222" s="156">
        <f t="shared" ca="1" si="74"/>
        <v>92.078239608801951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51125</v>
      </c>
      <c r="M224" s="168">
        <f ca="1">IFERROR(__xludf.DUMMYFUNCTION("IMPORTRANGE(""https://docs.google.com/spreadsheets/d/1Yj_ptqi66GCucihVvJfMjLAmec39IyEx_6qawtMGysU/edit?usp=sharing"",""สบก!BS57"")"),51125)</f>
        <v>51125</v>
      </c>
      <c r="N224" s="169">
        <f ca="1">IFERROR(__xludf.DUMMYFUNCTION("IMPORTRANGE(""https://docs.google.com/spreadsheets/d/1Yj_ptqi66GCucihVvJfMjLAmec39IyEx_6qawtMGysU/edit?usp=sharing"",""สบก!BT57"")"),47075)</f>
        <v>47075</v>
      </c>
      <c r="O224" s="169">
        <f ca="1">IF(L224&gt;0,N224*100/L224,0)</f>
        <v>92.078239608801951</v>
      </c>
      <c r="P224" s="169">
        <f ca="1">IF(M224&gt;0,N224*100/M224,0)</f>
        <v>92.078239608801951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IFERROR(__xludf.DUMMYFUNCTION("IMPORTRANGE(""https://docs.google.com/spreadsheets/d/1Yj_ptqi66GCucihVvJfMjLAmec39IyEx_6qawtMGysU/edit?usp=sharing"",""สบก!BP57"")"),51125)</f>
        <v>51125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199380</v>
      </c>
      <c r="M271" s="152">
        <f t="shared" ca="1" si="83"/>
        <v>199380</v>
      </c>
      <c r="N271" s="152">
        <f t="shared" ca="1" si="83"/>
        <v>196977.15</v>
      </c>
      <c r="O271" s="151">
        <f t="shared" ref="O271:O273" ca="1" si="84">IF(L271&gt;0,N271*100/L271,0)</f>
        <v>98.794839000902797</v>
      </c>
      <c r="P271" s="151">
        <f t="shared" ref="P271:P273" ca="1" si="85">IF(M271&gt;0,N271*100/M271,0)</f>
        <v>98.794839000902797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199380</v>
      </c>
      <c r="M273" s="157">
        <f t="shared" ca="1" si="87"/>
        <v>199380</v>
      </c>
      <c r="N273" s="157">
        <f t="shared" ca="1" si="87"/>
        <v>196977.15</v>
      </c>
      <c r="O273" s="156">
        <f t="shared" ca="1" si="84"/>
        <v>98.794839000902797</v>
      </c>
      <c r="P273" s="156">
        <f t="shared" ca="1" si="85"/>
        <v>98.794839000902797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199380</v>
      </c>
      <c r="M275" s="168">
        <f ca="1">IFERROR(__xludf.DUMMYFUNCTION("IMPORTRANGE(""https://docs.google.com/spreadsheets/d/1Yj_ptqi66GCucihVvJfMjLAmec39IyEx_6qawtMGysU/edit?usp=sharing"",""สบก!CK57"")"),199380)</f>
        <v>199380</v>
      </c>
      <c r="N275" s="169">
        <f ca="1">IFERROR(__xludf.DUMMYFUNCTION("IMPORTRANGE(""https://docs.google.com/spreadsheets/d/1Yj_ptqi66GCucihVvJfMjLAmec39IyEx_6qawtMGysU/edit?usp=sharing"",""สบก!CL57"")"),196977.15)</f>
        <v>196977.15</v>
      </c>
      <c r="O275" s="169">
        <f ca="1">IF(L275&gt;0,N275*100/L275,0)</f>
        <v>98.794839000902797</v>
      </c>
      <c r="P275" s="169">
        <f ca="1">IF(M275&gt;0,N275*100/M275,0)</f>
        <v>98.794839000902797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IFERROR(__xludf.DUMMYFUNCTION("IMPORTRANGE(""https://docs.google.com/spreadsheets/d/1Yj_ptqi66GCucihVvJfMjLAmec39IyEx_6qawtMGysU/edit?usp=sharing"",""สบก!CH57"")"),199380)</f>
        <v>199380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IFERROR(__xludf.DUMMYFUNCTION("IMPORTRANGE(""https://docs.google.com/spreadsheets/d/1XL5vhW3sbDhbH9Cz0tuDiY8C3ctxq1tqvaCgkFb8cCA/edit?usp=sharing"",""อุบลราชธานี!J228"")"),1374)</f>
        <v>1374</v>
      </c>
      <c r="K328" s="318">
        <f ca="1">IF(I328&gt;0,J328*100/I328,0)</f>
        <v>122.67857142857143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2012450</v>
      </c>
      <c r="M329" s="152">
        <f t="shared" ca="1" si="98"/>
        <v>2012450</v>
      </c>
      <c r="N329" s="152">
        <f t="shared" ca="1" si="98"/>
        <v>1981916.4</v>
      </c>
      <c r="O329" s="151">
        <f t="shared" ref="O329:O331" ca="1" si="99">IF(L329&gt;0,N329*100/L329,0)</f>
        <v>98.482764789187314</v>
      </c>
      <c r="P329" s="151">
        <f t="shared" ref="P329:P331" ca="1" si="100">IF(M329&gt;0,N329*100/M329,0)</f>
        <v>98.482764789187314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2012450</v>
      </c>
      <c r="M331" s="157">
        <f t="shared" ca="1" si="102"/>
        <v>2012450</v>
      </c>
      <c r="N331" s="157">
        <f t="shared" ca="1" si="102"/>
        <v>1981916.4</v>
      </c>
      <c r="O331" s="156">
        <f t="shared" ca="1" si="99"/>
        <v>98.482764789187314</v>
      </c>
      <c r="P331" s="156">
        <f t="shared" ca="1" si="100"/>
        <v>98.482764789187314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2012450</v>
      </c>
      <c r="M333" s="168">
        <f ca="1">IFERROR(__xludf.DUMMYFUNCTION("IMPORTRANGE(""https://docs.google.com/spreadsheets/d/1Yj_ptqi66GCucihVvJfMjLAmec39IyEx_6qawtMGysU/edit?usp=sharing"",""สบก!DL57"")"),2012450)</f>
        <v>2012450</v>
      </c>
      <c r="N333" s="169">
        <f ca="1">IFERROR(__xludf.DUMMYFUNCTION("IMPORTRANGE(""https://docs.google.com/spreadsheets/d/1Yj_ptqi66GCucihVvJfMjLAmec39IyEx_6qawtMGysU/edit?usp=sharing"",""สบก!DM57"")"),1981916.4)</f>
        <v>1981916.4</v>
      </c>
      <c r="O333" s="169">
        <f ca="1">IF(L333&gt;0,N333*100/L333,0)</f>
        <v>98.482764789187314</v>
      </c>
      <c r="P333" s="169">
        <f ca="1">IF(M333&gt;0,N333*100/M333,0)</f>
        <v>98.482764789187314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IFERROR(__xludf.DUMMYFUNCTION("IMPORTRANGE(""https://docs.google.com/spreadsheets/d/1Yj_ptqi66GCucihVvJfMjLAmec39IyEx_6qawtMGysU/edit?usp=sharing"",""สบก!DI57"")"),1512050)</f>
        <v>1512050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IFERROR(__xludf.DUMMYFUNCTION("IMPORTRANGE(""https://docs.google.com/spreadsheets/d/1XL5vhW3sbDhbH9Cz0tuDiY8C3ctxq1tqvaCgkFb8cCA/edit?usp=sharing"",""อุบลราชธานี!J234"")"),1299)</f>
        <v>1299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IFERROR(__xludf.DUMMYFUNCTION("IMPORTRANGE(""https://docs.google.com/spreadsheets/d/1XL5vhW3sbDhbH9Cz0tuDiY8C3ctxq1tqvaCgkFb8cCA/edit?usp=sharing"",""อุบลราชธานี!J235"")"),9935.8)</f>
        <v>9935.7999999999993</v>
      </c>
      <c r="K340" s="343">
        <f t="shared" ca="1" si="103"/>
        <v>103.06846473029044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IFERROR(__xludf.DUMMYFUNCTION("IMPORTRANGE(""https://docs.google.com/spreadsheets/d/1XL5vhW3sbDhbH9Cz0tuDiY8C3ctxq1tqvaCgkFb8cCA/edit?usp=sharing"",""อุบลราชธานี!J236"")"),1398)</f>
        <v>1398</v>
      </c>
      <c r="K341" s="343">
        <f t="shared" ca="1" si="103"/>
        <v>124.82142857142857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IFERROR(__xludf.DUMMYFUNCTION("IMPORTRANGE(""https://docs.google.com/spreadsheets/d/1XL5vhW3sbDhbH9Cz0tuDiY8C3ctxq1tqvaCgkFb8cCA/edit?usp=sharing"",""อุบลราชธานี!J237"")"),12517.89)</f>
        <v>12517.89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IFERROR(__xludf.DUMMYFUNCTION("IMPORTRANGE(""https://docs.google.com/spreadsheets/d/1XL5vhW3sbDhbH9Cz0tuDiY8C3ctxq1tqvaCgkFb8cCA/edit?usp=sharing"",""อุบลราชธานี!J238"")"),287)</f>
        <v>287</v>
      </c>
      <c r="K343" s="343">
        <f t="shared" ca="1" si="103"/>
        <v>25.625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IFERROR(__xludf.DUMMYFUNCTION("IMPORTRANGE(""https://docs.google.com/spreadsheets/d/1XL5vhW3sbDhbH9Cz0tuDiY8C3ctxq1tqvaCgkFb8cCA/edit?usp=sharing"",""อุบลราชธานี!J239"")"),2767.1)</f>
        <v>2767.1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IFERROR(__xludf.DUMMYFUNCTION("IMPORTRANGE(""https://docs.google.com/spreadsheets/d/1XL5vhW3sbDhbH9Cz0tuDiY8C3ctxq1tqvaCgkFb8cCA/edit?usp=sharing"",""อุบลราชธานี!J240"")"),1374)</f>
        <v>1374</v>
      </c>
      <c r="K345" s="343">
        <f t="shared" ca="1" si="103"/>
        <v>122.67857142857143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IFERROR(__xludf.DUMMYFUNCTION("IMPORTRANGE(""https://docs.google.com/spreadsheets/d/1XL5vhW3sbDhbH9Cz0tuDiY8C3ctxq1tqvaCgkFb8cCA/edit?usp=sharing"",""อุบลราชธานี!J241"")"),12243.9399999999)</f>
        <v>12243.9399999999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IFERROR(__xludf.DUMMYFUNCTION("IMPORTRANGE(""https://docs.google.com/spreadsheets/d/1XL5vhW3sbDhbH9Cz0tuDiY8C3ctxq1tqvaCgkFb8cCA/edit?usp=sharing"",""อุบลราชธานี!L242"")"),3403045)</f>
        <v>3403045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IFERROR(__xludf.DUMMYFUNCTION("IMPORTRANGE(""https://docs.google.com/spreadsheets/d/1XL5vhW3sbDhbH9Cz0tuDiY8C3ctxq1tqvaCgkFb8cCA/edit?usp=sharing"",""อุบลราชธานี!M242"")"),3314729.2)</f>
        <v>3314729.2</v>
      </c>
      <c r="O347" s="358">
        <f ca="1">+IF(L347&gt;0,N347*100/L347,0)</f>
        <v>97.40480070054906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IFERROR(__xludf.DUMMYFUNCTION("IMPORTRANGE(""https://docs.google.com/spreadsheets/d/1XL5vhW3sbDhbH9Cz0tuDiY8C3ctxq1tqvaCgkFb8cCA/edit?usp=sharing"",""อุบลราชธานี!L244"")"),565910)</f>
        <v>565910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IFERROR(__xludf.DUMMYFUNCTION("IMPORTRANGE(""https://docs.google.com/spreadsheets/d/1XL5vhW3sbDhbH9Cz0tuDiY8C3ctxq1tqvaCgkFb8cCA/edit?usp=sharing"",""อุบลราชธานี!M244"")"),534525)</f>
        <v>534525</v>
      </c>
      <c r="O349" s="373">
        <f ca="1">+IF(L349&gt;0,N349*100/L349,0)</f>
        <v>94.454065134031907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IFERROR(__xludf.DUMMYFUNCTION("IMPORTRANGE(""https://docs.google.com/spreadsheets/d/1XL5vhW3sbDhbH9Cz0tuDiY8C3ctxq1tqvaCgkFb8cCA/edit?usp=sharing"",""อุบลราชธานี!L247"")"),565910)</f>
        <v>565910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IFERROR(__xludf.DUMMYFUNCTION("IMPORTRANGE(""https://docs.google.com/spreadsheets/d/1XL5vhW3sbDhbH9Cz0tuDiY8C3ctxq1tqvaCgkFb8cCA/edit?usp=sharing"",""อุบลราชธานี!M247"")"),534525)</f>
        <v>534525</v>
      </c>
      <c r="O352" s="165">
        <f t="shared" ca="1" si="105"/>
        <v>94.454065134031907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IFERROR(__xludf.DUMMYFUNCTION("IMPORTRANGE(""https://docs.google.com/spreadsheets/d/1XL5vhW3sbDhbH9Cz0tuDiY8C3ctxq1tqvaCgkFb8cCA/edit?usp=sharing"",""อุบลราชธานี!L249"")"),565910)</f>
        <v>565910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IFERROR(__xludf.DUMMYFUNCTION("IMPORTRANGE(""https://docs.google.com/spreadsheets/d/1XL5vhW3sbDhbH9Cz0tuDiY8C3ctxq1tqvaCgkFb8cCA/edit?usp=sharing"",""อุบลราชธานี!M249"")"),534525)</f>
        <v>534525</v>
      </c>
      <c r="O354" s="169">
        <f t="shared" ca="1" si="105"/>
        <v>94.454065134031907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IFERROR(__xludf.DUMMYFUNCTION("IMPORTRANGE(""https://docs.google.com/spreadsheets/d/1XL5vhW3sbDhbH9Cz0tuDiY8C3ctxq1tqvaCgkFb8cCA/edit?usp=sharing"",""อุบลราชธานี!M250"")"),128580)</f>
        <v>128580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IFERROR(__xludf.DUMMYFUNCTION("IMPORTRANGE(""https://docs.google.com/spreadsheets/d/1XL5vhW3sbDhbH9Cz0tuDiY8C3ctxq1tqvaCgkFb8cCA/edit?usp=sharing"",""อุบลราชธานี!M252"")"),119165)</f>
        <v>119165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IFERROR(__xludf.DUMMYFUNCTION("IMPORTRANGE(""https://docs.google.com/spreadsheets/d/1XL5vhW3sbDhbH9Cz0tuDiY8C3ctxq1tqvaCgkFb8cCA/edit?usp=sharing"",""อุบลราชธานี!M275"")"),993520)</f>
        <v>993520</v>
      </c>
      <c r="O380" s="373">
        <f ca="1">+IF(L380&gt;0,N380*100/L380,0)</f>
        <v>96.597052074825967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IFERROR(__xludf.DUMMYFUNCTION("IMPORTRANGE(""https://docs.google.com/spreadsheets/d/1XL5vhW3sbDhbH9Cz0tuDiY8C3ctxq1tqvaCgkFb8cCA/edit?usp=sharing"",""อุบลราชธานี!M278"")"),993520)</f>
        <v>993520</v>
      </c>
      <c r="O383" s="165">
        <f t="shared" ca="1" si="109"/>
        <v>96.597052074825967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IFERROR(__xludf.DUMMYFUNCTION("IMPORTRANGE(""https://docs.google.com/spreadsheets/d/1XL5vhW3sbDhbH9Cz0tuDiY8C3ctxq1tqvaCgkFb8cCA/edit?usp=sharing"",""อุบลราชธานี!M280"")"),993520)</f>
        <v>993520</v>
      </c>
      <c r="O385" s="169">
        <f t="shared" ca="1" si="109"/>
        <v>96.597052074825967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IFERROR(__xludf.DUMMYFUNCTION("IMPORTRANGE(""https://docs.google.com/spreadsheets/d/1XL5vhW3sbDhbH9Cz0tuDiY8C3ctxq1tqvaCgkFb8cCA/edit?usp=sharing"",""อุบลราชธานี!M283"")"),121000)</f>
        <v>121000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IFERROR(__xludf.DUMMYFUNCTION("IMPORTRANGE(""https://docs.google.com/spreadsheets/d/1XL5vhW3sbDhbH9Cz0tuDiY8C3ctxq1tqvaCgkFb8cCA/edit?usp=sharing"",""อุบลราชธานี!M330"")"),144000)</f>
        <v>144000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IFERROR(__xludf.DUMMYFUNCTION("IMPORTRANGE(""https://docs.google.com/spreadsheets/d/1XL5vhW3sbDhbH9Cz0tuDiY8C3ctxq1tqvaCgkFb8cCA/edit?usp=sharing"",""อุบลราชธานี!M332"")"),144000)</f>
        <v>144000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IFERROR(__xludf.DUMMYFUNCTION("IMPORTRANGE(""https://docs.google.com/spreadsheets/d/1XL5vhW3sbDhbH9Cz0tuDiY8C3ctxq1tqvaCgkFb8cCA/edit?usp=sharing"",""อุบลราชธานี!M334"")"),144000)</f>
        <v>144000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IFERROR(__xludf.DUMMYFUNCTION("IMPORTRANGE(""https://docs.google.com/spreadsheets/d/1XL5vhW3sbDhbH9Cz0tuDiY8C3ctxq1tqvaCgkFb8cCA/edit?usp=sharing"",""อุบลราชธานี!M335"")"),88200)</f>
        <v>88200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IFERROR(__xludf.DUMMYFUNCTION("IMPORTRANGE(""https://docs.google.com/spreadsheets/d/1XL5vhW3sbDhbH9Cz0tuDiY8C3ctxq1tqvaCgkFb8cCA/edit?usp=sharing"",""อุบลราชธานี!J350"")"),44577.1975)</f>
        <v>44577.197500000002</v>
      </c>
      <c r="K455" s="372">
        <f ca="1">IF(I455&gt;0,J455*100/I455,0)</f>
        <v>100.00044305359266</v>
      </c>
      <c r="L455" s="373">
        <f ca="1">IFERROR(__xludf.DUMMYFUNCTION("IMPORTRANGE(""https://docs.google.com/spreadsheets/d/1XL5vhW3sbDhbH9Cz0tuDiY8C3ctxq1tqvaCgkFb8cCA/edit?usp=sharing"",""อุบลราชธานี!L350"")"),473475)</f>
        <v>473475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IFERROR(__xludf.DUMMYFUNCTION("IMPORTRANGE(""https://docs.google.com/spreadsheets/d/1XL5vhW3sbDhbH9Cz0tuDiY8C3ctxq1tqvaCgkFb8cCA/edit?usp=sharing"",""อุบลราชธานี!M350"")"),459570)</f>
        <v>459570</v>
      </c>
      <c r="O455" s="373">
        <f t="shared" ref="O455:O459" ca="1" si="116">+IF(L455&gt;0,N455*100/L455,0)</f>
        <v>97.063202914620618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IFERROR(__xludf.DUMMYFUNCTION("IMPORTRANGE(""https://docs.google.com/spreadsheets/d/1XL5vhW3sbDhbH9Cz0tuDiY8C3ctxq1tqvaCgkFb8cCA/edit?usp=sharing"",""อุบลราชธานี!L352"")"),473475)</f>
        <v>473475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IFERROR(__xludf.DUMMYFUNCTION("IMPORTRANGE(""https://docs.google.com/spreadsheets/d/1XL5vhW3sbDhbH9Cz0tuDiY8C3ctxq1tqvaCgkFb8cCA/edit?usp=sharing"",""อุบลราชธานี!M352"")"),459570)</f>
        <v>459570</v>
      </c>
      <c r="O457" s="169">
        <f t="shared" ca="1" si="116"/>
        <v>97.063202914620618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IFERROR(__xludf.DUMMYFUNCTION("IMPORTRANGE(""https://docs.google.com/spreadsheets/d/1XL5vhW3sbDhbH9Cz0tuDiY8C3ctxq1tqvaCgkFb8cCA/edit?usp=sharing"",""อุบลราชธานี!L354"")"),473475)</f>
        <v>473475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IFERROR(__xludf.DUMMYFUNCTION("IMPORTRANGE(""https://docs.google.com/spreadsheets/d/1XL5vhW3sbDhbH9Cz0tuDiY8C3ctxq1tqvaCgkFb8cCA/edit?usp=sharing"",""อุบลราชธานี!M354"")"),459570)</f>
        <v>459570</v>
      </c>
      <c r="O459" s="169">
        <f t="shared" ca="1" si="116"/>
        <v>97.063202914620618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IFERROR(__xludf.DUMMYFUNCTION("IMPORTRANGE(""https://docs.google.com/spreadsheets/d/1XL5vhW3sbDhbH9Cz0tuDiY8C3ctxq1tqvaCgkFb8cCA/edit?usp=sharing"",""อุบลราชธานี!M357"")"),118095)</f>
        <v>118095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IFERROR(__xludf.DUMMYFUNCTION("IMPORTRANGE(""https://docs.google.com/spreadsheets/d/1XL5vhW3sbDhbH9Cz0tuDiY8C3ctxq1tqvaCgkFb8cCA/edit?usp=sharing"",""อุบลราชธานี!M358"")"),341475)</f>
        <v>341475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IFERROR(__xludf.DUMMYFUNCTION("IMPORTRANGE(""https://docs.google.com/spreadsheets/d/1XL5vhW3sbDhbH9Cz0tuDiY8C3ctxq1tqvaCgkFb8cCA/edit?usp=sharing"",""อุบลราชธานี!J359"")"),44577.1975)</f>
        <v>44577.197500000002</v>
      </c>
      <c r="K464" s="269">
        <f t="shared" ref="K464:K515" ca="1" si="117">IF(I464&gt;0,J464*100/I464,0)</f>
        <v>100.00044305359266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IFERROR(__xludf.DUMMYFUNCTION("IMPORTRANGE(""https://docs.google.com/spreadsheets/d/1XL5vhW3sbDhbH9Cz0tuDiY8C3ctxq1tqvaCgkFb8cCA/edit?usp=sharing"",""อุบลราชธานี!J370"")"),40285)</f>
        <v>40285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IFERROR(__xludf.DUMMYFUNCTION("IMPORTRANGE(""https://docs.google.com/spreadsheets/d/1XL5vhW3sbDhbH9Cz0tuDiY8C3ctxq1tqvaCgkFb8cCA/edit?usp=sharing"",""อุบลราชธานี!J371"")"),5413)</f>
        <v>5413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IFERROR(__xludf.DUMMYFUNCTION("IMPORTRANGE(""https://docs.google.com/spreadsheets/d/1XL5vhW3sbDhbH9Cz0tuDiY8C3ctxq1tqvaCgkFb8cCA/edit?usp=sharing"",""อุบลราชธานี!J372"")"),3122)</f>
        <v>3122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IFERROR(__xludf.DUMMYFUNCTION("IMPORTRANGE(""https://docs.google.com/spreadsheets/d/1XL5vhW3sbDhbH9Cz0tuDiY8C3ctxq1tqvaCgkFb8cCA/edit?usp=sharing"",""อุบลราชธานี!J373"")"),287)</f>
        <v>287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IFERROR(__xludf.DUMMYFUNCTION("IMPORTRANGE(""https://docs.google.com/spreadsheets/d/1XL5vhW3sbDhbH9Cz0tuDiY8C3ctxq1tqvaCgkFb8cCA/edit?usp=sharing"",""อุบลราชธานี!J374"")"),1170)</f>
        <v>1170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IFERROR(__xludf.DUMMYFUNCTION("IMPORTRANGE(""https://docs.google.com/spreadsheets/d/1XL5vhW3sbDhbH9Cz0tuDiY8C3ctxq1tqvaCgkFb8cCA/edit?usp=sharing"",""อุบลราชธานี!J375"")"),116)</f>
        <v>116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IFERROR(__xludf.DUMMYFUNCTION("IMPORTRANGE(""https://docs.google.com/spreadsheets/d/1XL5vhW3sbDhbH9Cz0tuDiY8C3ctxq1tqvaCgkFb8cCA/edit?usp=sharing"",""อุบลราชธานี!J376"")"),44577.1975)</f>
        <v>44577.197500000002</v>
      </c>
      <c r="K481" s="202">
        <f t="shared" ca="1" si="117"/>
        <v>100.00044305359266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IFERROR(__xludf.DUMMYFUNCTION("IMPORTRANGE(""https://docs.google.com/spreadsheets/d/1XL5vhW3sbDhbH9Cz0tuDiY8C3ctxq1tqvaCgkFb8cCA/edit?usp=sharing"",""อุบลราชธานี!J378"")"),41832)</f>
        <v>41832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IFERROR(__xludf.DUMMYFUNCTION("IMPORTRANGE(""https://docs.google.com/spreadsheets/d/1XL5vhW3sbDhbH9Cz0tuDiY8C3ctxq1tqvaCgkFb8cCA/edit?usp=sharing"",""อุบลราชธานี!J379"")"),5521)</f>
        <v>5521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IFERROR(__xludf.DUMMYFUNCTION("IMPORTRANGE(""https://docs.google.com/spreadsheets/d/1XL5vhW3sbDhbH9Cz0tuDiY8C3ctxq1tqvaCgkFb8cCA/edit?usp=sharing"",""อุบลราชธานี!J380"")"),4)</f>
        <v>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IFERROR(__xludf.DUMMYFUNCTION("IMPORTRANGE(""https://docs.google.com/spreadsheets/d/1XL5vhW3sbDhbH9Cz0tuDiY8C3ctxq1tqvaCgkFb8cCA/edit?usp=sharing"",""อุบลราชธานี!J381"")"),13)</f>
        <v>13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IFERROR(__xludf.DUMMYFUNCTION("IMPORTRANGE(""https://docs.google.com/spreadsheets/d/1XL5vhW3sbDhbH9Cz0tuDiY8C3ctxq1tqvaCgkFb8cCA/edit?usp=sharing"",""อุบลราชธานี!J382"")"),1369)</f>
        <v>1369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IFERROR(__xludf.DUMMYFUNCTION("IMPORTRANGE(""https://docs.google.com/spreadsheets/d/1XL5vhW3sbDhbH9Cz0tuDiY8C3ctxq1tqvaCgkFb8cCA/edit?usp=sharing"",""อุบลราชธานี!J383"")"),167)</f>
        <v>167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IFERROR(__xludf.DUMMYFUNCTION("IMPORTRANGE(""https://docs.google.com/spreadsheets/d/1XL5vhW3sbDhbH9Cz0tuDiY8C3ctxq1tqvaCgkFb8cCA/edit?usp=sharing"",""อุบลราชธานี!J384"")"),1369)</f>
        <v>1369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IFERROR(__xludf.DUMMYFUNCTION("IMPORTRANGE(""https://docs.google.com/spreadsheets/d/1XL5vhW3sbDhbH9Cz0tuDiY8C3ctxq1tqvaCgkFb8cCA/edit?usp=sharing"",""อุบลราชธานี!J385"")"),167)</f>
        <v>167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IFERROR(__xludf.DUMMYFUNCTION("IMPORTRANGE(""https://docs.google.com/spreadsheets/d/1XL5vhW3sbDhbH9Cz0tuDiY8C3ctxq1tqvaCgkFb8cCA/edit?usp=sharing"",""อุบลราชธานี!J388"")"),1372.1975)</f>
        <v>1372.1975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IFERROR(__xludf.DUMMYFUNCTION("IMPORTRANGE(""https://docs.google.com/spreadsheets/d/1XL5vhW3sbDhbH9Cz0tuDiY8C3ctxq1tqvaCgkFb8cCA/edit?usp=sharing"",""อุบลราชธานี!J389"")"),115)</f>
        <v>115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IFERROR(__xludf.DUMMYFUNCTION("IMPORTRANGE(""https://docs.google.com/spreadsheets/d/1XL5vhW3sbDhbH9Cz0tuDiY8C3ctxq1tqvaCgkFb8cCA/edit?usp=sharing"",""อุบลราชธานี!J392"")"),1367)</f>
        <v>1367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IFERROR(__xludf.DUMMYFUNCTION("IMPORTRANGE(""https://docs.google.com/spreadsheets/d/1XL5vhW3sbDhbH9Cz0tuDiY8C3ctxq1tqvaCgkFb8cCA/edit?usp=sharing"",""อุบลราชธานี!J393"")"),1367)</f>
        <v>1367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IFERROR(__xludf.DUMMYFUNCTION("IMPORTRANGE(""https://docs.google.com/spreadsheets/d/1XL5vhW3sbDhbH9Cz0tuDiY8C3ctxq1tqvaCgkFb8cCA/edit?usp=sharing"",""อุบลราชธานี!J394"")"),279)</f>
        <v>279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IFERROR(__xludf.DUMMYFUNCTION("IMPORTRANGE(""https://docs.google.com/spreadsheets/d/1XL5vhW3sbDhbH9Cz0tuDiY8C3ctxq1tqvaCgkFb8cCA/edit?usp=sharing"",""อุบลราชธานี!J395"")"),1177)</f>
        <v>1177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IFERROR(__xludf.DUMMYFUNCTION("IMPORTRANGE(""https://docs.google.com/spreadsheets/d/1XL5vhW3sbDhbH9Cz0tuDiY8C3ctxq1tqvaCgkFb8cCA/edit?usp=sharing"",""อุบลราชธานี!J396"")"),231)</f>
        <v>231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IFERROR(__xludf.DUMMYFUNCTION("IMPORTRANGE(""https://docs.google.com/spreadsheets/d/1XL5vhW3sbDhbH9Cz0tuDiY8C3ctxq1tqvaCgkFb8cCA/edit?usp=sharing"",""อุบลราชธานี!J397"")"),1174)</f>
        <v>1174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IFERROR(__xludf.DUMMYFUNCTION("IMPORTRANGE(""https://docs.google.com/spreadsheets/d/1XL5vhW3sbDhbH9Cz0tuDiY8C3ctxq1tqvaCgkFb8cCA/edit?usp=sharing"",""อุบลราชธานี!J398"")"),230)</f>
        <v>230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IFERROR(__xludf.DUMMYFUNCTION("IMPORTRANGE(""https://docs.google.com/spreadsheets/d/1XL5vhW3sbDhbH9Cz0tuDiY8C3ctxq1tqvaCgkFb8cCA/edit?usp=sharing"",""อุบลราชธานี!J401"")"),3)</f>
        <v>3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IFERROR(__xludf.DUMMYFUNCTION("IMPORTRANGE(""https://docs.google.com/spreadsheets/d/1XL5vhW3sbDhbH9Cz0tuDiY8C3ctxq1tqvaCgkFb8cCA/edit?usp=sharing"",""อุบลราชธานี!J402"")"),1)</f>
        <v>1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IFERROR(__xludf.DUMMYFUNCTION("IMPORTRANGE(""https://docs.google.com/spreadsheets/d/1XL5vhW3sbDhbH9Cz0tuDiY8C3ctxq1tqvaCgkFb8cCA/edit?usp=sharing"",""อุบลราชธานี!J403"")"),190)</f>
        <v>190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IFERROR(__xludf.DUMMYFUNCTION("IMPORTRANGE(""https://docs.google.com/spreadsheets/d/1XL5vhW3sbDhbH9Cz0tuDiY8C3ctxq1tqvaCgkFb8cCA/edit?usp=sharing"",""อุบลราชธานี!J404"")"),48)</f>
        <v>48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IFERROR(__xludf.DUMMYFUNCTION("IMPORTRANGE(""https://docs.google.com/spreadsheets/d/1XL5vhW3sbDhbH9Cz0tuDiY8C3ctxq1tqvaCgkFb8cCA/edit?usp=sharing"",""อุบลราชธานี!J405"")"),190)</f>
        <v>190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IFERROR(__xludf.DUMMYFUNCTION("IMPORTRANGE(""https://docs.google.com/spreadsheets/d/1XL5vhW3sbDhbH9Cz0tuDiY8C3ctxq1tqvaCgkFb8cCA/edit?usp=sharing"",""อุบลราชธานี!J406"")"),48)</f>
        <v>48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IFERROR(__xludf.DUMMYFUNCTION("IMPORTRANGE(""https://docs.google.com/spreadsheets/d/1XL5vhW3sbDhbH9Cz0tuDiY8C3ctxq1tqvaCgkFb8cCA/edit?usp=sharing"",""อุบลราชธานี!J418"")"),294)</f>
        <v>294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IFERROR(__xludf.DUMMYFUNCTION("IMPORTRANGE(""https://docs.google.com/spreadsheets/d/1XL5vhW3sbDhbH9Cz0tuDiY8C3ctxq1tqvaCgkFb8cCA/edit?usp=sharing"",""อุบลราชธานี!J419"")"),23)</f>
        <v>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IFERROR(__xludf.DUMMYFUNCTION("IMPORTRANGE(""https://docs.google.com/spreadsheets/d/1XL5vhW3sbDhbH9Cz0tuDiY8C3ctxq1tqvaCgkFb8cCA/edit?usp=sharing"",""อุบลราชธานี!I420"")"),294)</f>
        <v>294</v>
      </c>
      <c r="J525" s="285">
        <f ca="1">IFERROR(__xludf.DUMMYFUNCTION("IMPORTRANGE(""https://docs.google.com/spreadsheets/d/1XL5vhW3sbDhbH9Cz0tuDiY8C3ctxq1tqvaCgkFb8cCA/edit?usp=sharing"",""อุบลราชธานี!J420"")"),294)</f>
        <v>294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IFERROR(__xludf.DUMMYFUNCTION("IMPORTRANGE(""https://docs.google.com/spreadsheets/d/1XL5vhW3sbDhbH9Cz0tuDiY8C3ctxq1tqvaCgkFb8cCA/edit?usp=sharing"",""อุบลราชธานี!I421"")"),23)</f>
        <v>23</v>
      </c>
      <c r="J526" s="285">
        <f ca="1">IFERROR(__xludf.DUMMYFUNCTION("IMPORTRANGE(""https://docs.google.com/spreadsheets/d/1XL5vhW3sbDhbH9Cz0tuDiY8C3ctxq1tqvaCgkFb8cCA/edit?usp=sharing"",""อุบลราชธานี!J421"")"),23)</f>
        <v>23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IFERROR(__xludf.DUMMYFUNCTION("IMPORTRANGE(""https://docs.google.com/spreadsheets/d/1XL5vhW3sbDhbH9Cz0tuDiY8C3ctxq1tqvaCgkFb8cCA/edit?usp=sharing"",""อุบลราชธานี!J422"")"),294)</f>
        <v>294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IFERROR(__xludf.DUMMYFUNCTION("IMPORTRANGE(""https://docs.google.com/spreadsheets/d/1XL5vhW3sbDhbH9Cz0tuDiY8C3ctxq1tqvaCgkFb8cCA/edit?usp=sharing"",""อุบลราชธานี!J423"")"),23)</f>
        <v>23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IFERROR(__xludf.DUMMYFUNCTION("IMPORTRANGE(""https://docs.google.com/spreadsheets/d/1XL5vhW3sbDhbH9Cz0tuDiY8C3ctxq1tqvaCgkFb8cCA/edit?usp=sharing"",""อุบลราชธานี!J446"")"),5075)</f>
        <v>5075</v>
      </c>
      <c r="K551" s="411">
        <f ca="1">IF(I551&gt;0,J551*100/I551,0)</f>
        <v>101.5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IFERROR(__xludf.DUMMYFUNCTION("IMPORTRANGE(""https://docs.google.com/spreadsheets/d/1XL5vhW3sbDhbH9Cz0tuDiY8C3ctxq1tqvaCgkFb8cCA/edit?usp=sharing"",""อุบลราชธานี!M446"")"),318933.2)</f>
        <v>318933.2</v>
      </c>
      <c r="O551" s="412">
        <f t="shared" ref="O551:O555" ca="1" si="120">+IF(L551&gt;0,N551*100/L551,0)</f>
        <v>99.666624999999996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IFERROR(__xludf.DUMMYFUNCTION("IMPORTRANGE(""https://docs.google.com/spreadsheets/d/1XL5vhW3sbDhbH9Cz0tuDiY8C3ctxq1tqvaCgkFb8cCA/edit?usp=sharing"",""อุบลราชธานี!M448"")"),318933.2)</f>
        <v>318933.2</v>
      </c>
      <c r="O553" s="169">
        <f t="shared" ca="1" si="120"/>
        <v>99.666624999999996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IFERROR(__xludf.DUMMYFUNCTION("IMPORTRANGE(""https://docs.google.com/spreadsheets/d/1XL5vhW3sbDhbH9Cz0tuDiY8C3ctxq1tqvaCgkFb8cCA/edit?usp=sharing"",""อุบลราชธานี!M450"")"),318933.2)</f>
        <v>318933.2</v>
      </c>
      <c r="O555" s="169">
        <f t="shared" ca="1" si="120"/>
        <v>99.666624999999996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IFERROR(__xludf.DUMMYFUNCTION("IMPORTRANGE(""https://docs.google.com/spreadsheets/d/1XL5vhW3sbDhbH9Cz0tuDiY8C3ctxq1tqvaCgkFb8cCA/edit?usp=sharing"",""อุบลราชธานี!M454"")"),184762.2)</f>
        <v>184762.2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IFERROR(__xludf.DUMMYFUNCTION("IMPORTRANGE(""https://docs.google.com/spreadsheets/d/1XL5vhW3sbDhbH9Cz0tuDiY8C3ctxq1tqvaCgkFb8cCA/edit?usp=sharing"",""อุบลราชธานี!J455"")"),5075)</f>
        <v>5075</v>
      </c>
      <c r="K560" s="225">
        <f t="shared" ref="K560:K561" ca="1" si="121">IF(I560&gt;0,J560*100/I560,0)</f>
        <v>101.5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IFERROR(__xludf.DUMMYFUNCTION("IMPORTRANGE(""https://docs.google.com/spreadsheets/d/1XL5vhW3sbDhbH9Cz0tuDiY8C3ctxq1tqvaCgkFb8cCA/edit?usp=sharing"",""อุบลราชธานี!J456"")"),381)</f>
        <v>381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IFERROR(__xludf.DUMMYFUNCTION("IMPORTRANGE(""https://docs.google.com/spreadsheets/d/1XL5vhW3sbDhbH9Cz0tuDiY8C3ctxq1tqvaCgkFb8cCA/edit?usp=sharing"",""อุบลราชธานี!J459"")"),17264)</f>
        <v>17264</v>
      </c>
      <c r="K564" s="372">
        <f ca="1">IF(I564&gt;0,J564*100/I564,0)</f>
        <v>239.77777777777777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IFERROR(__xludf.DUMMYFUNCTION("IMPORTRANGE(""https://docs.google.com/spreadsheets/d/1XL5vhW3sbDhbH9Cz0tuDiY8C3ctxq1tqvaCgkFb8cCA/edit?usp=sharing"",""อุบลราชธานี!M459"")"),194667)</f>
        <v>194667</v>
      </c>
      <c r="O564" s="373">
        <f t="shared" ref="O564:O568" ca="1" si="122">+IF(L564&gt;0,N564*100/L564,0)</f>
        <v>98.715517241379317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IFERROR(__xludf.DUMMYFUNCTION("IMPORTRANGE(""https://docs.google.com/spreadsheets/d/1XL5vhW3sbDhbH9Cz0tuDiY8C3ctxq1tqvaCgkFb8cCA/edit?usp=sharing"",""อุบลราชธานี!M461"")"),194667)</f>
        <v>194667</v>
      </c>
      <c r="O566" s="169">
        <f t="shared" ca="1" si="122"/>
        <v>98.715517241379317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IFERROR(__xludf.DUMMYFUNCTION("IMPORTRANGE(""https://docs.google.com/spreadsheets/d/1XL5vhW3sbDhbH9Cz0tuDiY8C3ctxq1tqvaCgkFb8cCA/edit?usp=sharing"",""อุบลราชธานี!M463"")"),194667)</f>
        <v>194667</v>
      </c>
      <c r="O568" s="169">
        <f t="shared" ca="1" si="122"/>
        <v>98.715517241379317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IFERROR(__xludf.DUMMYFUNCTION("IMPORTRANGE(""https://docs.google.com/spreadsheets/d/1XL5vhW3sbDhbH9Cz0tuDiY8C3ctxq1tqvaCgkFb8cCA/edit?usp=sharing"",""อุบลราชธานี!M467"")"),98200)</f>
        <v>98200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IFERROR(__xludf.DUMMYFUNCTION("IMPORTRANGE(""https://docs.google.com/spreadsheets/d/1XL5vhW3sbDhbH9Cz0tuDiY8C3ctxq1tqvaCgkFb8cCA/edit?usp=sharing"",""อุบลราชธานี!J468"")"),17264)</f>
        <v>17264</v>
      </c>
      <c r="K573" s="202">
        <f ca="1">IF(I573&gt;0,J573*100/I573,0)</f>
        <v>239.77777777777777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IFERROR(__xludf.DUMMYFUNCTION("IMPORTRANGE(""https://docs.google.com/spreadsheets/d/1XL5vhW3sbDhbH9Cz0tuDiY8C3ctxq1tqvaCgkFb8cCA/edit?usp=sharing"",""อุบลราชธานี!J472"")"),15616)</f>
        <v>15616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IFERROR(__xludf.DUMMYFUNCTION("IMPORTRANGE(""https://docs.google.com/spreadsheets/d/1XL5vhW3sbDhbH9Cz0tuDiY8C3ctxq1tqvaCgkFb8cCA/edit?usp=sharing"",""อุบลราชธานี!J474"")"),1082)</f>
        <v>1082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IFERROR(__xludf.DUMMYFUNCTION("IMPORTRANGE(""https://docs.google.com/spreadsheets/d/1XL5vhW3sbDhbH9Cz0tuDiY8C3ctxq1tqvaCgkFb8cCA/edit?usp=sharing"",""อุบลราชธานี!J475"")"),135)</f>
        <v>135</v>
      </c>
      <c r="K580" s="372">
        <f ca="1">IF(I580&gt;0,J580*100/I580,0)</f>
        <v>135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IFERROR(__xludf.DUMMYFUNCTION("IMPORTRANGE(""https://docs.google.com/spreadsheets/d/1XL5vhW3sbDhbH9Cz0tuDiY8C3ctxq1tqvaCgkFb8cCA/edit?usp=sharing"",""อุบลราชธานี!M475"")"),387934)</f>
        <v>387934</v>
      </c>
      <c r="O580" s="373">
        <f t="shared" ref="O580:O584" ca="1" si="124">+IF(L580&gt;0,N580*100/L580,0)</f>
        <v>99.444757754421943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IFERROR(__xludf.DUMMYFUNCTION("IMPORTRANGE(""https://docs.google.com/spreadsheets/d/1XL5vhW3sbDhbH9Cz0tuDiY8C3ctxq1tqvaCgkFb8cCA/edit?usp=sharing"",""อุบลราชธานี!M477"")"),387934)</f>
        <v>387934</v>
      </c>
      <c r="O582" s="169">
        <f t="shared" ca="1" si="124"/>
        <v>99.444757754421943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IFERROR(__xludf.DUMMYFUNCTION("IMPORTRANGE(""https://docs.google.com/spreadsheets/d/1XL5vhW3sbDhbH9Cz0tuDiY8C3ctxq1tqvaCgkFb8cCA/edit?usp=sharing"",""อุบลราชธานี!M479"")"),387934)</f>
        <v>387934</v>
      </c>
      <c r="O584" s="169">
        <f t="shared" ca="1" si="124"/>
        <v>99.444757754421943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IFERROR(__xludf.DUMMYFUNCTION("IMPORTRANGE(""https://docs.google.com/spreadsheets/d/1XL5vhW3sbDhbH9Cz0tuDiY8C3ctxq1tqvaCgkFb8cCA/edit?usp=sharing"",""อุบลราชธานี!M482"")"),129834)</f>
        <v>129834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IFERROR(__xludf.DUMMYFUNCTION("IMPORTRANGE(""https://docs.google.com/spreadsheets/d/1XL5vhW3sbDhbH9Cz0tuDiY8C3ctxq1tqvaCgkFb8cCA/edit?usp=sharing"",""อุบลราชธานี!M483"")"),258100)</f>
        <v>258100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IFERROR(__xludf.DUMMYFUNCTION("IMPORTRANGE(""https://docs.google.com/spreadsheets/d/1XL5vhW3sbDhbH9Cz0tuDiY8C3ctxq1tqvaCgkFb8cCA/edit?usp=sharing"",""อุบลราชธานี!J484"")"),141)</f>
        <v>141</v>
      </c>
      <c r="K589" s="163">
        <f t="shared" ref="K589:K596" ca="1" si="125">IF(I589&gt;0,J589*100/I589,0)</f>
        <v>141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IFERROR(__xludf.DUMMYFUNCTION("IMPORTRANGE(""https://docs.google.com/spreadsheets/d/1XL5vhW3sbDhbH9Cz0tuDiY8C3ctxq1tqvaCgkFb8cCA/edit?usp=sharing"",""อุบลราชธานี!J485"")"),61.55)</f>
        <v>61.55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IFERROR(__xludf.DUMMYFUNCTION("IMPORTRANGE(""https://docs.google.com/spreadsheets/d/1XL5vhW3sbDhbH9Cz0tuDiY8C3ctxq1tqvaCgkFb8cCA/edit?usp=sharing"",""อุบลราชธานี!J486"")"),116)</f>
        <v>116</v>
      </c>
      <c r="K591" s="163">
        <f t="shared" ca="1" si="125"/>
        <v>116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IFERROR(__xludf.DUMMYFUNCTION("IMPORTRANGE(""https://docs.google.com/spreadsheets/d/1XL5vhW3sbDhbH9Cz0tuDiY8C3ctxq1tqvaCgkFb8cCA/edit?usp=sharing"",""อุบลราชธานี!J487"")"),49.91)</f>
        <v>49.91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IFERROR(__xludf.DUMMYFUNCTION("IMPORTRANGE(""https://docs.google.com/spreadsheets/d/1XL5vhW3sbDhbH9Cz0tuDiY8C3ctxq1tqvaCgkFb8cCA/edit?usp=sharing"",""อุบลราชธานี!J488"")"),127)</f>
        <v>127</v>
      </c>
      <c r="K593" s="163">
        <f t="shared" ca="1" si="125"/>
        <v>127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IFERROR(__xludf.DUMMYFUNCTION("IMPORTRANGE(""https://docs.google.com/spreadsheets/d/1XL5vhW3sbDhbH9Cz0tuDiY8C3ctxq1tqvaCgkFb8cCA/edit?usp=sharing"",""อุบลราชธานี!J489"")"),61.88)</f>
        <v>61.88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IFERROR(__xludf.DUMMYFUNCTION("IMPORTRANGE(""https://docs.google.com/spreadsheets/d/1XL5vhW3sbDhbH9Cz0tuDiY8C3ctxq1tqvaCgkFb8cCA/edit?usp=sharing"",""อุบลราชธานี!J490"")"),135)</f>
        <v>135</v>
      </c>
      <c r="K595" s="163">
        <f t="shared" ca="1" si="125"/>
        <v>135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IFERROR(__xludf.DUMMYFUNCTION("IMPORTRANGE(""https://docs.google.com/spreadsheets/d/1XL5vhW3sbDhbH9Cz0tuDiY8C3ctxq1tqvaCgkFb8cCA/edit?usp=sharing"",""อุบลราชธานี!J491"")"),66)</f>
        <v>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IFERROR(__xludf.DUMMYFUNCTION("IMPORTRANGE(""https://docs.google.com/spreadsheets/d/1XL5vhW3sbDhbH9Cz0tuDiY8C3ctxq1tqvaCgkFb8cCA/edit?usp=sharing"",""อุบลราชธานี!L492"")"),14520)</f>
        <v>14520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84.435261707988985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IFERROR(__xludf.DUMMYFUNCTION("IMPORTRANGE(""https://docs.google.com/spreadsheets/d/1XL5vhW3sbDhbH9Cz0tuDiY8C3ctxq1tqvaCgkFb8cCA/edit?usp=sharing"",""อุบลราชธานี!L494"")"),14520)</f>
        <v>14520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84.435261707988985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IFERROR(__xludf.DUMMYFUNCTION("IMPORTRANGE(""https://docs.google.com/spreadsheets/d/1XL5vhW3sbDhbH9Cz0tuDiY8C3ctxq1tqvaCgkFb8cCA/edit?usp=sharing"",""อุบลราชธานี!L496"")"),14520)</f>
        <v>14520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84.435261707988985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IFERROR(__xludf.DUMMYFUNCTION("IMPORTRANGE(""https://docs.google.com/spreadsheets/d/1XL5vhW3sbDhbH9Cz0tuDiY8C3ctxq1tqvaCgkFb8cCA/edit?usp=sharing"",""อุบลราชธานี!J523"")"),5836193.44)</f>
        <v>5836193.4400000004</v>
      </c>
      <c r="K628" s="343">
        <f t="shared" ref="K628:K635" ca="1" si="129">IF(I628&gt;0,J628*100/I628,0)</f>
        <v>110.20312623708278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IFERROR(__xludf.DUMMYFUNCTION("IMPORTRANGE(""https://docs.google.com/spreadsheets/d/1XL5vhW3sbDhbH9Cz0tuDiY8C3ctxq1tqvaCgkFb8cCA/edit?usp=sharing"",""อุบลราชธานี!J524"")"),268)</f>
        <v>268</v>
      </c>
      <c r="K629" s="343">
        <f t="shared" ca="1" si="129"/>
        <v>94.035087719298247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IFERROR(__xludf.DUMMYFUNCTION("IMPORTRANGE(""https://docs.google.com/spreadsheets/d/1XL5vhW3sbDhbH9Cz0tuDiY8C3ctxq1tqvaCgkFb8cCA/edit?usp=sharing"",""อุบลราชธานี!J525"")"),1007227.64)</f>
        <v>1007227.64</v>
      </c>
      <c r="K630" s="343">
        <f t="shared" ca="1" si="129"/>
        <v>22.747601770823294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IFERROR(__xludf.DUMMYFUNCTION("IMPORTRANGE(""https://docs.google.com/spreadsheets/d/1XL5vhW3sbDhbH9Cz0tuDiY8C3ctxq1tqvaCgkFb8cCA/edit?usp=sharing"",""อุบลราชธานี!J526"")"),119)</f>
        <v>119</v>
      </c>
      <c r="K631" s="343">
        <f t="shared" ca="1" si="129"/>
        <v>45.593869731800766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IFERROR(__xludf.DUMMYFUNCTION("IMPORTRANGE(""https://docs.google.com/spreadsheets/d/1XL5vhW3sbDhbH9Cz0tuDiY8C3ctxq1tqvaCgkFb8cCA/edit?usp=sharing"",""อุบลราชธานี!J527"")"),699434.63)</f>
        <v>699434.63</v>
      </c>
      <c r="K632" s="343">
        <f t="shared" ca="1" si="129"/>
        <v>208.12945725447156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IFERROR(__xludf.DUMMYFUNCTION("IMPORTRANGE(""https://docs.google.com/spreadsheets/d/1XL5vhW3sbDhbH9Cz0tuDiY8C3ctxq1tqvaCgkFb8cCA/edit?usp=sharing"",""อุบลราชธานี!J528"")"),208)</f>
        <v>208</v>
      </c>
      <c r="K633" s="343">
        <f t="shared" ca="1" si="129"/>
        <v>126.06060606060606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IFERROR(__xludf.DUMMYFUNCTION("IMPORTRANGE(""https://docs.google.com/spreadsheets/d/1XL5vhW3sbDhbH9Cz0tuDiY8C3ctxq1tqvaCgkFb8cCA/edit?usp=sharing"",""อุบลราชธานี!I529"")"),8010000)</f>
        <v>8010000</v>
      </c>
      <c r="J634" s="342">
        <f ca="1">IFERROR(__xludf.DUMMYFUNCTION("IMPORTRANGE(""https://docs.google.com/spreadsheets/d/1XL5vhW3sbDhbH9Cz0tuDiY8C3ctxq1tqvaCgkFb8cCA/edit?usp=sharing"",""อุบลราชธานี!J529"")"),7730000)</f>
        <v>7730000</v>
      </c>
      <c r="K634" s="343">
        <f t="shared" ca="1" si="129"/>
        <v>96.504369538077398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IFERROR(__xludf.DUMMYFUNCTION("IMPORTRANGE(""https://docs.google.com/spreadsheets/d/1XL5vhW3sbDhbH9Cz0tuDiY8C3ctxq1tqvaCgkFb8cCA/edit?usp=sharing"",""อุบลราชธานี!I530"")"),189)</f>
        <v>189</v>
      </c>
      <c r="J635" s="505">
        <f ca="1">IFERROR(__xludf.DUMMYFUNCTION("IMPORTRANGE(""https://docs.google.com/spreadsheets/d/1XL5vhW3sbDhbH9Cz0tuDiY8C3ctxq1tqvaCgkFb8cCA/edit?usp=sharing"",""อุบลราชธานี!J530"")"),185)</f>
        <v>185</v>
      </c>
      <c r="K635" s="487">
        <f t="shared" ca="1" si="129"/>
        <v>97.883597883597886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50" t="s">
        <v>77</v>
      </c>
      <c r="E637" s="644"/>
      <c r="F637" s="644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51" t="s">
        <v>242</v>
      </c>
      <c r="E645" s="644"/>
      <c r="F645" s="644"/>
      <c r="G645" s="646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52" t="s">
        <v>44</v>
      </c>
      <c r="F646" s="644"/>
      <c r="G646" s="646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53" t="s">
        <v>243</v>
      </c>
      <c r="F647" s="644"/>
      <c r="G647" s="646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45" t="s">
        <v>244</v>
      </c>
      <c r="G648" s="646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IFERROR(__xludf.DUMMYFUNCTION("IMPORTRANGE(""https://docs.google.com/spreadsheets/d/1XL5vhW3sbDhbH9Cz0tuDiY8C3ctxq1tqvaCgkFb8cCA/edit#gid=346597447"",""อุบลราชธานี!J543"")"),97.45)</f>
        <v>97.45</v>
      </c>
      <c r="K648" s="535">
        <f t="shared" ref="K648:K651" ca="1" si="131">IF(I648&gt;0,J648*100/I648,0)</f>
        <v>187.40384615384616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45" t="s">
        <v>245</v>
      </c>
      <c r="G649" s="646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45" t="s">
        <v>246</v>
      </c>
      <c r="G650" s="646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45" t="s">
        <v>247</v>
      </c>
      <c r="G651" s="646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45" t="s">
        <v>252</v>
      </c>
      <c r="G661" s="646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45" t="s">
        <v>253</v>
      </c>
      <c r="G664" s="646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45" t="s">
        <v>256</v>
      </c>
      <c r="G671" s="646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7271240.8599999994</v>
      </c>
      <c r="M8" s="23">
        <f t="shared" ca="1" si="0"/>
        <v>4554819.8599999994</v>
      </c>
      <c r="N8" s="23">
        <f t="shared" ca="1" si="0"/>
        <v>6145270.0399999991</v>
      </c>
      <c r="O8" s="22">
        <f t="shared" ref="O8:O16" ca="1" si="1">IF(L8&gt;0,N8*100/L8,0)</f>
        <v>84.514736319709797</v>
      </c>
      <c r="P8" s="22">
        <f t="shared" ref="P8:P16" ca="1" si="2">IF(M8&gt;0,N8*100/M8,0)</f>
        <v>134.91796007054381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7271240.8599999994</v>
      </c>
      <c r="M10" s="30">
        <f t="shared" ca="1" si="4"/>
        <v>4554819.8599999994</v>
      </c>
      <c r="N10" s="30">
        <f t="shared" ca="1" si="4"/>
        <v>6145270.0399999991</v>
      </c>
      <c r="O10" s="29">
        <f t="shared" ca="1" si="1"/>
        <v>84.514736319709797</v>
      </c>
      <c r="P10" s="29">
        <f t="shared" ca="1" si="2"/>
        <v>134.91796007054381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7021840.8599999994</v>
      </c>
      <c r="M12" s="38">
        <f t="shared" ca="1" si="6"/>
        <v>4305419.8599999994</v>
      </c>
      <c r="N12" s="38">
        <f t="shared" ca="1" si="6"/>
        <v>5895870.0399999991</v>
      </c>
      <c r="O12" s="38">
        <f t="shared" ca="1" si="1"/>
        <v>83.964734569618244</v>
      </c>
      <c r="P12" s="38">
        <f t="shared" ca="1" si="2"/>
        <v>136.94065228751001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2771213.86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4250627</v>
      </c>
      <c r="M14" s="38">
        <f t="shared" si="8"/>
        <v>0</v>
      </c>
      <c r="N14" s="38">
        <f t="shared" ca="1" si="8"/>
        <v>1645497.4200000002</v>
      </c>
      <c r="O14" s="38">
        <f t="shared" ca="1" si="1"/>
        <v>38.711875212762735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4554819.8599999994</v>
      </c>
      <c r="M18" s="23">
        <f t="shared" ca="1" si="11"/>
        <v>4554819.8599999994</v>
      </c>
      <c r="N18" s="23">
        <f t="shared" ca="1" si="11"/>
        <v>4499772.6199999992</v>
      </c>
      <c r="O18" s="22">
        <f t="shared" ref="O18:O20" ca="1" si="12">IF(L18&gt;0,N18*100/L18,0)</f>
        <v>98.791450777594534</v>
      </c>
      <c r="P18" s="22">
        <f t="shared" ref="P18:P26" ca="1" si="13">IF(M18&gt;0,N18*100/M18,0)</f>
        <v>98.791450777594534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4554819.8599999994</v>
      </c>
      <c r="M20" s="30">
        <f t="shared" ca="1" si="15"/>
        <v>4554819.8599999994</v>
      </c>
      <c r="N20" s="30">
        <f t="shared" ca="1" si="15"/>
        <v>4499772.6199999992</v>
      </c>
      <c r="O20" s="29">
        <f t="shared" ca="1" si="12"/>
        <v>98.791450777594534</v>
      </c>
      <c r="P20" s="29">
        <f t="shared" ca="1" si="13"/>
        <v>98.791450777594534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4305419.8599999994</v>
      </c>
      <c r="M22" s="41">
        <f t="shared" ca="1" si="18"/>
        <v>4305419.8599999994</v>
      </c>
      <c r="N22" s="38">
        <f t="shared" ca="1" si="18"/>
        <v>4250372.6199999992</v>
      </c>
      <c r="O22" s="38">
        <f t="shared" ca="1" si="17"/>
        <v>98.721443162572299</v>
      </c>
      <c r="P22" s="38">
        <f t="shared" ca="1" si="13"/>
        <v>98.721443162572299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2771213.86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1534206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2716421</v>
      </c>
      <c r="M28" s="23">
        <f t="shared" si="23"/>
        <v>0</v>
      </c>
      <c r="N28" s="23">
        <f t="shared" ca="1" si="23"/>
        <v>1645497.4200000002</v>
      </c>
      <c r="O28" s="22">
        <f t="shared" ref="O28:O30" ca="1" si="24">IF(L28&gt;0,N28*100/L28,0)</f>
        <v>60.575935026271715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2716421</v>
      </c>
      <c r="M30" s="30">
        <f t="shared" si="27"/>
        <v>0</v>
      </c>
      <c r="N30" s="30">
        <f t="shared" ca="1" si="27"/>
        <v>1645497.4200000002</v>
      </c>
      <c r="O30" s="29">
        <f t="shared" ca="1" si="24"/>
        <v>60.575935026271715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2716421</v>
      </c>
      <c r="M32" s="38">
        <f t="shared" si="30"/>
        <v>0</v>
      </c>
      <c r="N32" s="38">
        <f t="shared" ca="1" si="30"/>
        <v>1645497.4200000002</v>
      </c>
      <c r="O32" s="38">
        <f t="shared" ca="1" si="29"/>
        <v>60.575935026271715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2716421</v>
      </c>
      <c r="M34" s="38">
        <f t="shared" si="32"/>
        <v>0</v>
      </c>
      <c r="N34" s="38">
        <f t="shared" ca="1" si="32"/>
        <v>1645497.4200000002</v>
      </c>
      <c r="O34" s="38">
        <f t="shared" ca="1" si="29"/>
        <v>60.575935026271715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4554819.8599999994</v>
      </c>
      <c r="M37" s="54">
        <f t="shared" ca="1" si="33"/>
        <v>4554819.8599999994</v>
      </c>
      <c r="N37" s="54">
        <f t="shared" ca="1" si="33"/>
        <v>4499772.6199999992</v>
      </c>
      <c r="O37" s="55">
        <f t="shared" ca="1" si="29"/>
        <v>98.791450777594534</v>
      </c>
      <c r="P37" s="55">
        <f t="shared" ca="1" si="25"/>
        <v>98.791450777594534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903963.86</v>
      </c>
      <c r="M41" s="78">
        <f t="shared" ca="1" si="34"/>
        <v>903963.86</v>
      </c>
      <c r="N41" s="78">
        <f t="shared" ca="1" si="34"/>
        <v>901305.48</v>
      </c>
      <c r="O41" s="77">
        <f t="shared" ref="O41:O43" ca="1" si="35">IF(L41&gt;0,N41*100/L41,0)</f>
        <v>99.705919659221777</v>
      </c>
      <c r="P41" s="77">
        <f t="shared" ref="P41:P43" ca="1" si="36">IF(M41&gt;0,N41*100/M41,0)</f>
        <v>99.705919659221777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903963.86</v>
      </c>
      <c r="M43" s="78">
        <f t="shared" ca="1" si="38"/>
        <v>903963.86</v>
      </c>
      <c r="N43" s="78">
        <f t="shared" ca="1" si="38"/>
        <v>901305.48</v>
      </c>
      <c r="O43" s="77">
        <f t="shared" ca="1" si="35"/>
        <v>99.705919659221777</v>
      </c>
      <c r="P43" s="77">
        <f t="shared" ca="1" si="36"/>
        <v>99.705919659221777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903963.86</v>
      </c>
      <c r="M45" s="49">
        <f ca="1">IFERROR(__xludf.DUMMYFUNCTION("IMPORTRANGE(""https://docs.google.com/spreadsheets/d/1Yj_ptqi66GCucihVvJfMjLAmec39IyEx_6qawtMGysU/edit?usp=sharing"",""สบก!Q39"")"),903963.86)</f>
        <v>903963.86</v>
      </c>
      <c r="N45" s="49">
        <f ca="1">IFERROR(__xludf.DUMMYFUNCTION("IMPORTRANGE(""https://docs.google.com/spreadsheets/d/1Yj_ptqi66GCucihVvJfMjLAmec39IyEx_6qawtMGysU/edit?usp=sharing"",""สบก!R39"")"),901305.48)</f>
        <v>901305.48</v>
      </c>
      <c r="O45" s="38">
        <f ca="1">IF(L45&gt;0,N45*100/L45,0)</f>
        <v>99.705919659221777</v>
      </c>
      <c r="P45" s="38">
        <f ca="1">IF(M45&gt;0,N45*100/M45,0)</f>
        <v>99.705919659221777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IFERROR(__xludf.DUMMYFUNCTION("IMPORTRANGE(""https://docs.google.com/spreadsheets/d/1Yj_ptqi66GCucihVvJfMjLAmec39IyEx_6qawtMGysU/edit?usp=sharing"",""สบก!M39"")"),903963.86)</f>
        <v>903963.86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896550</v>
      </c>
      <c r="M53" s="121">
        <f t="shared" ca="1" si="39"/>
        <v>896550</v>
      </c>
      <c r="N53" s="121">
        <f t="shared" ca="1" si="39"/>
        <v>891550</v>
      </c>
      <c r="O53" s="120">
        <f t="shared" ref="O53:O55" ca="1" si="40">IF(L53&gt;0,N53*100/L53,0)</f>
        <v>99.442306619820428</v>
      </c>
      <c r="P53" s="120">
        <f t="shared" ref="P53:P55" ca="1" si="41">IF(M53&gt;0,N53*100/M53,0)</f>
        <v>99.442306619820428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896550</v>
      </c>
      <c r="M55" s="121">
        <f t="shared" ca="1" si="43"/>
        <v>896550</v>
      </c>
      <c r="N55" s="121">
        <f t="shared" ca="1" si="43"/>
        <v>891550</v>
      </c>
      <c r="O55" s="120">
        <f t="shared" ca="1" si="40"/>
        <v>99.442306619820428</v>
      </c>
      <c r="P55" s="120">
        <f t="shared" ca="1" si="41"/>
        <v>99.442306619820428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896550</v>
      </c>
      <c r="M57" s="49">
        <f ca="1">IFERROR(__xludf.DUMMYFUNCTION("IMPORTRANGE(""https://docs.google.com/spreadsheets/d/1Yj_ptqi66GCucihVvJfMjLAmec39IyEx_6qawtMGysU/edit?usp=sharing"",""สบก!Z39"")"),896550)</f>
        <v>896550</v>
      </c>
      <c r="N57" s="49">
        <f ca="1">IFERROR(__xludf.DUMMYFUNCTION("IMPORTRANGE(""https://docs.google.com/spreadsheets/d/1Yj_ptqi66GCucihVvJfMjLAmec39IyEx_6qawtMGysU/edit?usp=sharing"",""สบก!AA39"")"),891550)</f>
        <v>891550</v>
      </c>
      <c r="O57" s="38">
        <f ca="1">IF(L57&gt;0,N57*100/L57,0)</f>
        <v>99.442306619820428</v>
      </c>
      <c r="P57" s="38">
        <f ca="1">IF(M57&gt;0,N57*100/M57,0)</f>
        <v>99.442306619820428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IFERROR(__xludf.DUMMYFUNCTION("IMPORTRANGE(""https://docs.google.com/spreadsheets/d/1Yj_ptqi66GCucihVvJfMjLAmec39IyEx_6qawtMGysU/edit?usp=sharing"",""สบก!V39"")"),896550)</f>
        <v>896550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1058920</v>
      </c>
      <c r="M66" s="152">
        <f t="shared" ca="1" si="45"/>
        <v>1058920</v>
      </c>
      <c r="N66" s="152">
        <f t="shared" ca="1" si="45"/>
        <v>1055963.8399999999</v>
      </c>
      <c r="O66" s="151">
        <f t="shared" ref="O66:O68" ca="1" si="46">IF(L66&gt;0,N66*100/L66,0)</f>
        <v>99.720832546367987</v>
      </c>
      <c r="P66" s="151">
        <f t="shared" ref="P66:P68" ca="1" si="47">IF(M66&gt;0,N66*100/M66,0)</f>
        <v>99.720832546367987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1058920</v>
      </c>
      <c r="M68" s="157">
        <f t="shared" ca="1" si="49"/>
        <v>1058920</v>
      </c>
      <c r="N68" s="157">
        <f t="shared" ca="1" si="49"/>
        <v>1055963.8399999999</v>
      </c>
      <c r="O68" s="156">
        <f t="shared" ca="1" si="46"/>
        <v>99.720832546367987</v>
      </c>
      <c r="P68" s="156">
        <f t="shared" ca="1" si="47"/>
        <v>99.720832546367987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918920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IFERROR(__xludf.DUMMYFUNCTION("IMPORTRANGE(""https://docs.google.com/spreadsheets/d/1Yj_ptqi66GCucihVvJfMjLAmec39IyEx_6qawtMGysU/edit?usp=sharing"",""สบก!AJ39"")"),915963.84)</f>
        <v>915963.84</v>
      </c>
      <c r="O70" s="169">
        <f ca="1">IF(L70&gt;0,N70*100/L70,0)</f>
        <v>99.67830061376398</v>
      </c>
      <c r="P70" s="169">
        <f ca="1">IF(M70&gt;0,N70*100/M70,0)</f>
        <v>99.67830061376398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IFERROR(__xludf.DUMMYFUNCTION("IMPORTRANGE(""https://docs.google.com/spreadsheets/d/1Yj_ptqi66GCucihVvJfMjLAmec39IyEx_6qawtMGysU/edit?usp=sharing"",""สบก!AF39"")"),448620)</f>
        <v>448620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186012.4</v>
      </c>
      <c r="O94" s="151">
        <f t="shared" ref="O94:O96" ca="1" si="53">IF(L94&gt;0,N94*100/L94,0)</f>
        <v>86.7190675990676</v>
      </c>
      <c r="P94" s="151">
        <f t="shared" ref="P94:P96" ca="1" si="54">IF(M94&gt;0,N94*100/M94,0)</f>
        <v>86.7190675990676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186012.4</v>
      </c>
      <c r="O96" s="156">
        <f t="shared" ca="1" si="53"/>
        <v>86.7190675990676</v>
      </c>
      <c r="P96" s="156">
        <f t="shared" ca="1" si="54"/>
        <v>86.7190675990676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IFERROR(__xludf.DUMMYFUNCTION("IMPORTRANGE(""https://docs.google.com/spreadsheets/d/1Yj_ptqi66GCucihVvJfMjLAmec39IyEx_6qawtMGysU/edit?usp=sharing"",""สบก!AS39"")"),93612.4)</f>
        <v>93612.4</v>
      </c>
      <c r="O98" s="169">
        <f ca="1">IF(L98&gt;0,N98*100/L98,0)</f>
        <v>76.668632268632265</v>
      </c>
      <c r="P98" s="169">
        <f ca="1">IF(M98&gt;0,N98*100/M98,0)</f>
        <v>76.668632268632265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3636</v>
      </c>
      <c r="M118" s="152">
        <f t="shared" ca="1" si="58"/>
        <v>3636</v>
      </c>
      <c r="N118" s="152">
        <f t="shared" ca="1" si="58"/>
        <v>3636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3636</v>
      </c>
      <c r="M120" s="157">
        <f t="shared" ca="1" si="62"/>
        <v>3636</v>
      </c>
      <c r="N120" s="157">
        <f t="shared" ca="1" si="62"/>
        <v>3636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3636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IFERROR(__xludf.DUMMYFUNCTION("IMPORTRANGE(""https://docs.google.com/spreadsheets/d/1Yj_ptqi66GCucihVvJfMjLAmec39IyEx_6qawtMGysU/edit?usp=sharing"",""สบก!BB39"")"),3636)</f>
        <v>3636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IFERROR(__xludf.DUMMYFUNCTION("IMPORTRANGE(""https://docs.google.com/spreadsheets/d/1Yj_ptqi66GCucihVvJfMjLAmec39IyEx_6qawtMGysU/edit?usp=sharing"",""สบก!AX39"")"),3636)</f>
        <v>3636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77000</v>
      </c>
      <c r="M140" s="152">
        <f t="shared" ca="1" si="64"/>
        <v>77000</v>
      </c>
      <c r="N140" s="152">
        <f t="shared" ca="1" si="64"/>
        <v>74659</v>
      </c>
      <c r="O140" s="151">
        <f t="shared" ref="O140:O142" ca="1" si="65">IF(L140&gt;0,N140*100/L140,0)</f>
        <v>96.959740259740258</v>
      </c>
      <c r="P140" s="151">
        <f t="shared" ref="P140:P142" ca="1" si="66">IF(M140&gt;0,N140*100/M140,0)</f>
        <v>96.959740259740258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77000</v>
      </c>
      <c r="M142" s="157">
        <f t="shared" ca="1" si="68"/>
        <v>77000</v>
      </c>
      <c r="N142" s="157">
        <f t="shared" ca="1" si="68"/>
        <v>74659</v>
      </c>
      <c r="O142" s="156">
        <f t="shared" ca="1" si="65"/>
        <v>96.959740259740258</v>
      </c>
      <c r="P142" s="156">
        <f t="shared" ca="1" si="66"/>
        <v>96.959740259740258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IFERROR(__xludf.DUMMYFUNCTION("IMPORTRANGE(""https://docs.google.com/spreadsheets/d/1Yj_ptqi66GCucihVvJfMjLAmec39IyEx_6qawtMGysU/edit?usp=sharing"",""สบก!BK39"")"),74659)</f>
        <v>74659</v>
      </c>
      <c r="O144" s="169">
        <f ca="1">IF(L144&gt;0,N144*100/L144,0)</f>
        <v>96.959740259740258</v>
      </c>
      <c r="P144" s="169">
        <f ca="1">IF(M144&gt;0,N144*100/M144,0)</f>
        <v>96.959740259740258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IFERROR(__xludf.DUMMYFUNCTION("IMPORTRANGE(""https://docs.google.com/spreadsheets/d/1Yj_ptqi66GCucihVvJfMjLAmec39IyEx_6qawtMGysU/edit?usp=sharing"",""สบก!BG39"")"),77000)</f>
        <v>77000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52595.9</v>
      </c>
      <c r="O271" s="151">
        <f t="shared" ref="O271:O273" ca="1" si="84">IF(L271&gt;0,N271*100/L271,0)</f>
        <v>95.282427536231879</v>
      </c>
      <c r="P271" s="151">
        <f t="shared" ref="P271:P273" ca="1" si="85">IF(M271&gt;0,N271*100/M271,0)</f>
        <v>95.282427536231879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52595.9</v>
      </c>
      <c r="O273" s="156">
        <f t="shared" ca="1" si="84"/>
        <v>95.282427536231879</v>
      </c>
      <c r="P273" s="156">
        <f t="shared" ca="1" si="85"/>
        <v>95.282427536231879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IFERROR(__xludf.DUMMYFUNCTION("IMPORTRANGE(""https://docs.google.com/spreadsheets/d/1Yj_ptqi66GCucihVvJfMjLAmec39IyEx_6qawtMGysU/edit?usp=sharing"",""สบก!CL39"")"),52595.9)</f>
        <v>52595.9</v>
      </c>
      <c r="O275" s="169">
        <f ca="1">IF(L275&gt;0,N275*100/L275,0)</f>
        <v>95.282427536231879</v>
      </c>
      <c r="P275" s="169">
        <f ca="1">IF(M275&gt;0,N275*100/M275,0)</f>
        <v>95.282427536231879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IFERROR(__xludf.DUMMYFUNCTION("IMPORTRANGE(""https://docs.google.com/spreadsheets/d/1XL5vhW3sbDhbH9Cz0tuDiY8C3ctxq1tqvaCgkFb8cCA/edit?usp=sharing"",""ขอนแก่น!J228"")"),909)</f>
        <v>909</v>
      </c>
      <c r="K328" s="318">
        <f ca="1">IF(I328&gt;0,J328*100/I328,0)</f>
        <v>113.625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1328500</v>
      </c>
      <c r="M329" s="152">
        <f t="shared" ca="1" si="98"/>
        <v>1328500</v>
      </c>
      <c r="N329" s="152">
        <f t="shared" ca="1" si="98"/>
        <v>1317500</v>
      </c>
      <c r="O329" s="151">
        <f t="shared" ref="O329:O331" ca="1" si="99">IF(L329&gt;0,N329*100/L329,0)</f>
        <v>99.17199849454272</v>
      </c>
      <c r="P329" s="151">
        <f t="shared" ref="P329:P331" ca="1" si="100">IF(M329&gt;0,N329*100/M329,0)</f>
        <v>99.17199849454272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1328500</v>
      </c>
      <c r="M331" s="157">
        <f t="shared" ca="1" si="102"/>
        <v>1328500</v>
      </c>
      <c r="N331" s="157">
        <f t="shared" ca="1" si="102"/>
        <v>1317500</v>
      </c>
      <c r="O331" s="156">
        <f t="shared" ca="1" si="99"/>
        <v>99.17199849454272</v>
      </c>
      <c r="P331" s="156">
        <f t="shared" ca="1" si="100"/>
        <v>99.17199849454272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1311500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IFERROR(__xludf.DUMMYFUNCTION("IMPORTRANGE(""https://docs.google.com/spreadsheets/d/1Yj_ptqi66GCucihVvJfMjLAmec39IyEx_6qawtMGysU/edit?usp=sharing"",""สบก!DM39"")"),1300500)</f>
        <v>1300500</v>
      </c>
      <c r="O333" s="169">
        <f ca="1">IF(L333&gt;0,N333*100/L333,0)</f>
        <v>99.161265726267629</v>
      </c>
      <c r="P333" s="169">
        <f ca="1">IF(M333&gt;0,N333*100/M333,0)</f>
        <v>99.161265726267629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IFERROR(__xludf.DUMMYFUNCTION("IMPORTRANGE(""https://docs.google.com/spreadsheets/d/1Yj_ptqi66GCucihVvJfMjLAmec39IyEx_6qawtMGysU/edit?usp=sharing"",""สบก!DI39"")"),811100)</f>
        <v>811100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IFERROR(__xludf.DUMMYFUNCTION("IMPORTRANGE(""https://docs.google.com/spreadsheets/d/1XL5vhW3sbDhbH9Cz0tuDiY8C3ctxq1tqvaCgkFb8cCA/edit?usp=sharing"",""ขอนแก่น!J234"")"),416)</f>
        <v>416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IFERROR(__xludf.DUMMYFUNCTION("IMPORTRANGE(""https://docs.google.com/spreadsheets/d/1XL5vhW3sbDhbH9Cz0tuDiY8C3ctxq1tqvaCgkFb8cCA/edit?usp=sharing"",""ขอนแก่น!J235"")"),3524.27)</f>
        <v>3524.27</v>
      </c>
      <c r="K340" s="343">
        <f t="shared" ca="1" si="103"/>
        <v>78.317111111111117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IFERROR(__xludf.DUMMYFUNCTION("IMPORTRANGE(""https://docs.google.com/spreadsheets/d/1XL5vhW3sbDhbH9Cz0tuDiY8C3ctxq1tqvaCgkFb8cCA/edit?usp=sharing"",""ขอนแก่น!J236"")"),958)</f>
        <v>958</v>
      </c>
      <c r="K341" s="343">
        <f t="shared" ca="1" si="103"/>
        <v>119.75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IFERROR(__xludf.DUMMYFUNCTION("IMPORTRANGE(""https://docs.google.com/spreadsheets/d/1XL5vhW3sbDhbH9Cz0tuDiY8C3ctxq1tqvaCgkFb8cCA/edit?usp=sharing"",""ขอนแก่น!J237"")"),10143.31)</f>
        <v>10143.31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IFERROR(__xludf.DUMMYFUNCTION("IMPORTRANGE(""https://docs.google.com/spreadsheets/d/1XL5vhW3sbDhbH9Cz0tuDiY8C3ctxq1tqvaCgkFb8cCA/edit?usp=sharing"",""ขอนแก่น!J238"")"),12)</f>
        <v>12</v>
      </c>
      <c r="K343" s="343">
        <f t="shared" ca="1" si="103"/>
        <v>1.5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IFERROR(__xludf.DUMMYFUNCTION("IMPORTRANGE(""https://docs.google.com/spreadsheets/d/1XL5vhW3sbDhbH9Cz0tuDiY8C3ctxq1tqvaCgkFb8cCA/edit?usp=sharing"",""ขอนแก่น!J239"")"),112.93)</f>
        <v>112.93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IFERROR(__xludf.DUMMYFUNCTION("IMPORTRANGE(""https://docs.google.com/spreadsheets/d/1XL5vhW3sbDhbH9Cz0tuDiY8C3ctxq1tqvaCgkFb8cCA/edit?usp=sharing"",""ขอนแก่น!J240"")"),909)</f>
        <v>909</v>
      </c>
      <c r="K345" s="343">
        <f t="shared" ca="1" si="103"/>
        <v>113.625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IFERROR(__xludf.DUMMYFUNCTION("IMPORTRANGE(""https://docs.google.com/spreadsheets/d/1XL5vhW3sbDhbH9Cz0tuDiY8C3ctxq1tqvaCgkFb8cCA/edit?usp=sharing"",""ขอนแก่น!J241"")"),9722.53999999999)</f>
        <v>9722.53999999999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IFERROR(__xludf.DUMMYFUNCTION("IMPORTRANGE(""https://docs.google.com/spreadsheets/d/1XL5vhW3sbDhbH9Cz0tuDiY8C3ctxq1tqvaCgkFb8cCA/edit?usp=sharing"",""ขอนแก่น!L242"")"),2716421)</f>
        <v>2716421</v>
      </c>
      <c r="M347" s="358"/>
      <c r="N347" s="358">
        <f ca="1">IFERROR(__xludf.DUMMYFUNCTION("IMPORTRANGE(""https://docs.google.com/spreadsheets/d/1XL5vhW3sbDhbH9Cz0tuDiY8C3ctxq1tqvaCgkFb8cCA/edit?usp=sharing"",""ขอนแก่น!M242"")"),1645497.42)</f>
        <v>1645497.42</v>
      </c>
      <c r="O347" s="358">
        <f ca="1">+IF(L347&gt;0,N347*100/L347,0)</f>
        <v>60.575935026271701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IFERROR(__xludf.DUMMYFUNCTION("IMPORTRANGE(""https://docs.google.com/spreadsheets/d/1XL5vhW3sbDhbH9Cz0tuDiY8C3ctxq1tqvaCgkFb8cCA/edit?usp=sharing"",""ขอนแก่น!M244"")"),272188.5)</f>
        <v>272188.5</v>
      </c>
      <c r="O349" s="373">
        <f ca="1">+IF(L349&gt;0,N349*100/L349,0)</f>
        <v>77.872714788430173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IFERROR(__xludf.DUMMYFUNCTION("IMPORTRANGE(""https://docs.google.com/spreadsheets/d/1XL5vhW3sbDhbH9Cz0tuDiY8C3ctxq1tqvaCgkFb8cCA/edit?usp=sharing"",""ขอนแก่น!M247"")"),272188.5)</f>
        <v>272188.5</v>
      </c>
      <c r="O352" s="165">
        <f t="shared" ca="1" si="105"/>
        <v>77.872714788430173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IFERROR(__xludf.DUMMYFUNCTION("IMPORTRANGE(""https://docs.google.com/spreadsheets/d/1XL5vhW3sbDhbH9Cz0tuDiY8C3ctxq1tqvaCgkFb8cCA/edit?usp=sharing"",""ขอนแก่น!M249"")"),272188.5)</f>
        <v>272188.5</v>
      </c>
      <c r="O354" s="169">
        <f t="shared" ca="1" si="105"/>
        <v>77.872714788430173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IFERROR(__xludf.DUMMYFUNCTION("IMPORTRANGE(""https://docs.google.com/spreadsheets/d/1XL5vhW3sbDhbH9Cz0tuDiY8C3ctxq1tqvaCgkFb8cCA/edit?usp=sharing"",""ขอนแก่น!M250"")"),91030)</f>
        <v>91030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IFERROR(__xludf.DUMMYFUNCTION("IMPORTRANGE(""https://docs.google.com/spreadsheets/d/1XL5vhW3sbDhbH9Cz0tuDiY8C3ctxq1tqvaCgkFb8cCA/edit?usp=sharing"",""ขอนแก่น!M252"")"),109278.5)</f>
        <v>109278.5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IFERROR(__xludf.DUMMYFUNCTION("IMPORTRANGE(""https://docs.google.com/spreadsheets/d/1XL5vhW3sbDhbH9Cz0tuDiY8C3ctxq1tqvaCgkFb8cCA/edit?usp=sharing"",""ขอนแก่น!M275"")"),341879.81)</f>
        <v>341879.81</v>
      </c>
      <c r="O380" s="373">
        <f ca="1">+IF(L380&gt;0,N380*100/L380,0)</f>
        <v>33.239976859954112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IFERROR(__xludf.DUMMYFUNCTION("IMPORTRANGE(""https://docs.google.com/spreadsheets/d/1XL5vhW3sbDhbH9Cz0tuDiY8C3ctxq1tqvaCgkFb8cCA/edit?usp=sharing"",""ขอนแก่น!M278"")"),341879.81)</f>
        <v>341879.81</v>
      </c>
      <c r="O383" s="165">
        <f t="shared" ca="1" si="109"/>
        <v>33.239976859954112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IFERROR(__xludf.DUMMYFUNCTION("IMPORTRANGE(""https://docs.google.com/spreadsheets/d/1XL5vhW3sbDhbH9Cz0tuDiY8C3ctxq1tqvaCgkFb8cCA/edit?usp=sharing"",""ขอนแก่น!M280"")"),341879.81)</f>
        <v>341879.81</v>
      </c>
      <c r="O385" s="169">
        <f t="shared" ca="1" si="109"/>
        <v>33.239976859954112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IFERROR(__xludf.DUMMYFUNCTION("IMPORTRANGE(""https://docs.google.com/spreadsheets/d/1XL5vhW3sbDhbH9Cz0tuDiY8C3ctxq1tqvaCgkFb8cCA/edit?usp=sharing"",""ขอนแก่น!M281"")"),172791)</f>
        <v>172791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IFERROR(__xludf.DUMMYFUNCTION("IMPORTRANGE(""https://docs.google.com/spreadsheets/d/1XL5vhW3sbDhbH9Cz0tuDiY8C3ctxq1tqvaCgkFb8cCA/edit?usp=sharing"",""ขอนแก่น!M283"")"),119568.81)</f>
        <v>119568.81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IFERROR(__xludf.DUMMYFUNCTION("IMPORTRANGE(""https://docs.google.com/spreadsheets/d/1XL5vhW3sbDhbH9Cz0tuDiY8C3ctxq1tqvaCgkFb8cCA/edit?usp=sharing"",""ขอนแก่น!M330"")"),130280)</f>
        <v>130280</v>
      </c>
      <c r="O435" s="412">
        <f t="shared" ref="O435:O439" ca="1" si="114">+IF(L435&gt;0,N435*100/L435,0)</f>
        <v>90.472222222222229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IFERROR(__xludf.DUMMYFUNCTION("IMPORTRANGE(""https://docs.google.com/spreadsheets/d/1XL5vhW3sbDhbH9Cz0tuDiY8C3ctxq1tqvaCgkFb8cCA/edit?usp=sharing"",""ขอนแก่น!M332"")"),130280)</f>
        <v>130280</v>
      </c>
      <c r="O437" s="169">
        <f t="shared" ca="1" si="114"/>
        <v>90.472222222222229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IFERROR(__xludf.DUMMYFUNCTION("IMPORTRANGE(""https://docs.google.com/spreadsheets/d/1XL5vhW3sbDhbH9Cz0tuDiY8C3ctxq1tqvaCgkFb8cCA/edit?usp=sharing"",""ขอนแก่น!M334"")"),130280)</f>
        <v>130280</v>
      </c>
      <c r="O439" s="169">
        <f t="shared" ca="1" si="114"/>
        <v>90.472222222222229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IFERROR(__xludf.DUMMYFUNCTION("IMPORTRANGE(""https://docs.google.com/spreadsheets/d/1XL5vhW3sbDhbH9Cz0tuDiY8C3ctxq1tqvaCgkFb8cCA/edit?usp=sharing"",""ขอนแก่น!M335"")"),97427.18)</f>
        <v>97427.18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IFERROR(__xludf.DUMMYFUNCTION("IMPORTRANGE(""https://docs.google.com/spreadsheets/d/1XL5vhW3sbDhbH9Cz0tuDiY8C3ctxq1tqvaCgkFb8cCA/edit?usp=sharing"",""ขอนแก่น!M338"")"),32852.82)</f>
        <v>32852.82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IFERROR(__xludf.DUMMYFUNCTION("IMPORTRANGE(""https://docs.google.com/spreadsheets/d/1XL5vhW3sbDhbH9Cz0tuDiY8C3ctxq1tqvaCgkFb8cCA/edit?usp=sharing"",""ขอนแก่น!J350"")"),60621)</f>
        <v>60621</v>
      </c>
      <c r="K455" s="372">
        <f ca="1">IF(I455&gt;0,J455*100/I455,0)</f>
        <v>97.315910294896696</v>
      </c>
      <c r="L455" s="373">
        <f ca="1">IFERROR(__xludf.DUMMYFUNCTION("IMPORTRANGE(""https://docs.google.com/spreadsheets/d/1XL5vhW3sbDhbH9Cz0tuDiY8C3ctxq1tqvaCgkFb8cCA/edit?usp=sharing"",""ขอนแก่น!L350"")"),570051)</f>
        <v>570051</v>
      </c>
      <c r="M455" s="373"/>
      <c r="N455" s="373">
        <f ca="1">IFERROR(__xludf.DUMMYFUNCTION("IMPORTRANGE(""https://docs.google.com/spreadsheets/d/1XL5vhW3sbDhbH9Cz0tuDiY8C3ctxq1tqvaCgkFb8cCA/edit?usp=sharing"",""ขอนแก่น!M350"")"),497612.37)</f>
        <v>497612.37</v>
      </c>
      <c r="O455" s="373">
        <f t="shared" ref="O455:O459" ca="1" si="116">+IF(L455&gt;0,N455*100/L455,0)</f>
        <v>87.292605398464346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IFERROR(__xludf.DUMMYFUNCTION("IMPORTRANGE(""https://docs.google.com/spreadsheets/d/1XL5vhW3sbDhbH9Cz0tuDiY8C3ctxq1tqvaCgkFb8cCA/edit?usp=sharing"",""ขอนแก่น!L352"")"),570051)</f>
        <v>570051</v>
      </c>
      <c r="M457" s="165"/>
      <c r="N457" s="169">
        <f ca="1">IFERROR(__xludf.DUMMYFUNCTION("IMPORTRANGE(""https://docs.google.com/spreadsheets/d/1XL5vhW3sbDhbH9Cz0tuDiY8C3ctxq1tqvaCgkFb8cCA/edit?usp=sharing"",""ขอนแก่น!M352"")"),497612.37)</f>
        <v>497612.37</v>
      </c>
      <c r="O457" s="169">
        <f t="shared" ca="1" si="116"/>
        <v>87.292605398464346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IFERROR(__xludf.DUMMYFUNCTION("IMPORTRANGE(""https://docs.google.com/spreadsheets/d/1XL5vhW3sbDhbH9Cz0tuDiY8C3ctxq1tqvaCgkFb8cCA/edit?usp=sharing"",""ขอนแก่น!L354"")"),570051)</f>
        <v>570051</v>
      </c>
      <c r="M459" s="169"/>
      <c r="N459" s="169">
        <f ca="1">IFERROR(__xludf.DUMMYFUNCTION("IMPORTRANGE(""https://docs.google.com/spreadsheets/d/1XL5vhW3sbDhbH9Cz0tuDiY8C3ctxq1tqvaCgkFb8cCA/edit?usp=sharing"",""ขอนแก่น!M354"")"),497612.37)</f>
        <v>497612.37</v>
      </c>
      <c r="O459" s="169">
        <f t="shared" ca="1" si="116"/>
        <v>87.292605398464346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IFERROR(__xludf.DUMMYFUNCTION("IMPORTRANGE(""https://docs.google.com/spreadsheets/d/1XL5vhW3sbDhbH9Cz0tuDiY8C3ctxq1tqvaCgkFb8cCA/edit?usp=sharing"",""ขอนแก่น!M357"")"),108545.17)</f>
        <v>108545.17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IFERROR(__xludf.DUMMYFUNCTION("IMPORTRANGE(""https://docs.google.com/spreadsheets/d/1XL5vhW3sbDhbH9Cz0tuDiY8C3ctxq1tqvaCgkFb8cCA/edit?usp=sharing"",""ขอนแก่น!M358"")"),389067.2)</f>
        <v>389067.2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IFERROR(__xludf.DUMMYFUNCTION("IMPORTRANGE(""https://docs.google.com/spreadsheets/d/1XL5vhW3sbDhbH9Cz0tuDiY8C3ctxq1tqvaCgkFb8cCA/edit?usp=sharing"",""ขอนแก่น!J359"")"),60621)</f>
        <v>60621</v>
      </c>
      <c r="K464" s="269">
        <f t="shared" ref="K464:K515" ca="1" si="117">IF(I464&gt;0,J464*100/I464,0)</f>
        <v>97.315910294896696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IFERROR(__xludf.DUMMYFUNCTION("IMPORTRANGE(""https://docs.google.com/spreadsheets/d/1XL5vhW3sbDhbH9Cz0tuDiY8C3ctxq1tqvaCgkFb8cCA/edit?usp=sharing"",""ขอนแก่น!J376"")"),60621)</f>
        <v>60621</v>
      </c>
      <c r="K481" s="202">
        <f t="shared" ca="1" si="117"/>
        <v>97.315910294896696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IFERROR(__xludf.DUMMYFUNCTION("IMPORTRANGE(""https://docs.google.com/spreadsheets/d/1XL5vhW3sbDhbH9Cz0tuDiY8C3ctxq1tqvaCgkFb8cCA/edit?usp=sharing"",""ขอนแก่น!J377"")"),6395)</f>
        <v>6395</v>
      </c>
      <c r="K482" s="163">
        <f t="shared" ca="1" si="117"/>
        <v>97.455044193843335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IFERROR(__xludf.DUMMYFUNCTION("IMPORTRANGE(""https://docs.google.com/spreadsheets/d/1XL5vhW3sbDhbH9Cz0tuDiY8C3ctxq1tqvaCgkFb8cCA/edit?usp=sharing"",""ขอนแก่น!J378"")"),57494)</f>
        <v>57494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IFERROR(__xludf.DUMMYFUNCTION("IMPORTRANGE(""https://docs.google.com/spreadsheets/d/1XL5vhW3sbDhbH9Cz0tuDiY8C3ctxq1tqvaCgkFb8cCA/edit?usp=sharing"",""ขอนแก่น!J379"")"),6131)</f>
        <v>6131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IFERROR(__xludf.DUMMYFUNCTION("IMPORTRANGE(""https://docs.google.com/spreadsheets/d/1XL5vhW3sbDhbH9Cz0tuDiY8C3ctxq1tqvaCgkFb8cCA/edit?usp=sharing"",""ขอนแก่น!J382"")"),3101)</f>
        <v>3101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IFERROR(__xludf.DUMMYFUNCTION("IMPORTRANGE(""https://docs.google.com/spreadsheets/d/1XL5vhW3sbDhbH9Cz0tuDiY8C3ctxq1tqvaCgkFb8cCA/edit?usp=sharing"",""ขอนแก่น!J383"")"),260)</f>
        <v>260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IFERROR(__xludf.DUMMYFUNCTION("IMPORTRANGE(""https://docs.google.com/spreadsheets/d/1XL5vhW3sbDhbH9Cz0tuDiY8C3ctxq1tqvaCgkFb8cCA/edit?usp=sharing"",""ขอนแก่น!J384"")"),3101)</f>
        <v>3101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IFERROR(__xludf.DUMMYFUNCTION("IMPORTRANGE(""https://docs.google.com/spreadsheets/d/1XL5vhW3sbDhbH9Cz0tuDiY8C3ctxq1tqvaCgkFb8cCA/edit?usp=sharing"",""ขอนแก่น!J385"")"),260)</f>
        <v>260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IFERROR(__xludf.DUMMYFUNCTION("IMPORTRANGE(""https://docs.google.com/spreadsheets/d/1XL5vhW3sbDhbH9Cz0tuDiY8C3ctxq1tqvaCgkFb8cCA/edit?usp=sharing"",""ขอนแก่น!J459"")"),16321)</f>
        <v>16321</v>
      </c>
      <c r="K564" s="372">
        <f ca="1">IF(I564&gt;0,J564*100/I564,0)</f>
        <v>544.0333333333333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IFERROR(__xludf.DUMMYFUNCTION("IMPORTRANGE(""https://docs.google.com/spreadsheets/d/1XL5vhW3sbDhbH9Cz0tuDiY8C3ctxq1tqvaCgkFb8cCA/edit?usp=sharing"",""ขอนแก่น!M459"")"),147623.74)</f>
        <v>147623.74</v>
      </c>
      <c r="O564" s="373">
        <f t="shared" ref="O564:O568" ca="1" si="122">+IF(L564&gt;0,N564*100/L564,0)</f>
        <v>88.716189903846157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IFERROR(__xludf.DUMMYFUNCTION("IMPORTRANGE(""https://docs.google.com/spreadsheets/d/1XL5vhW3sbDhbH9Cz0tuDiY8C3ctxq1tqvaCgkFb8cCA/edit?usp=sharing"",""ขอนแก่น!M461"")"),147623.74)</f>
        <v>147623.74</v>
      </c>
      <c r="O566" s="169">
        <f t="shared" ca="1" si="122"/>
        <v>88.716189903846157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IFERROR(__xludf.DUMMYFUNCTION("IMPORTRANGE(""https://docs.google.com/spreadsheets/d/1XL5vhW3sbDhbH9Cz0tuDiY8C3ctxq1tqvaCgkFb8cCA/edit?usp=sharing"",""ขอนแก่น!M463"")"),147623.74)</f>
        <v>147623.74</v>
      </c>
      <c r="O568" s="169">
        <f t="shared" ca="1" si="122"/>
        <v>88.716189903846157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IFERROR(__xludf.DUMMYFUNCTION("IMPORTRANGE(""https://docs.google.com/spreadsheets/d/1XL5vhW3sbDhbH9Cz0tuDiY8C3ctxq1tqvaCgkFb8cCA/edit?usp=sharing"",""ขอนแก่น!M467"")"),54351)</f>
        <v>54351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IFERROR(__xludf.DUMMYFUNCTION("IMPORTRANGE(""https://docs.google.com/spreadsheets/d/1XL5vhW3sbDhbH9Cz0tuDiY8C3ctxq1tqvaCgkFb8cCA/edit?usp=sharing"",""ขอนแก่น!J468"")"),16321)</f>
        <v>16321</v>
      </c>
      <c r="K573" s="202">
        <f ca="1">IF(I573&gt;0,J573*100/I573,0)</f>
        <v>544.0333333333333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IFERROR(__xludf.DUMMYFUNCTION("IMPORTRANGE(""https://docs.google.com/spreadsheets/d/1XL5vhW3sbDhbH9Cz0tuDiY8C3ctxq1tqvaCgkFb8cCA/edit?usp=sharing"",""ขอนแก่น!J472"")"),15863)</f>
        <v>15863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IFERROR(__xludf.DUMMYFUNCTION("IMPORTRANGE(""https://docs.google.com/spreadsheets/d/1XL5vhW3sbDhbH9Cz0tuDiY8C3ctxq1tqvaCgkFb8cCA/edit?usp=sharing"",""ขอนแก่น!L492"")"),5000)</f>
        <v>5000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IFERROR(__xludf.DUMMYFUNCTION("IMPORTRANGE(""https://docs.google.com/spreadsheets/d/1XL5vhW3sbDhbH9Cz0tuDiY8C3ctxq1tqvaCgkFb8cCA/edit?usp=sharing"",""ขอนแก่น!L494"")"),5000)</f>
        <v>5000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IFERROR(__xludf.DUMMYFUNCTION("IMPORTRANGE(""https://docs.google.com/spreadsheets/d/1XL5vhW3sbDhbH9Cz0tuDiY8C3ctxq1tqvaCgkFb8cCA/edit?usp=sharing"",""ขอนแก่น!L496"")"),5000)</f>
        <v>5000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IFERROR(__xludf.DUMMYFUNCTION("IMPORTRANGE(""https://docs.google.com/spreadsheets/d/1XL5vhW3sbDhbH9Cz0tuDiY8C3ctxq1tqvaCgkFb8cCA/edit?usp=sharing"",""ขอนแก่น!J523"")"),3539399.66)</f>
        <v>3539399.66</v>
      </c>
      <c r="K628" s="343">
        <f t="shared" ref="K628:K635" ca="1" si="129">IF(I628&gt;0,J628*100/I628,0)</f>
        <v>97.712532121265667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IFERROR(__xludf.DUMMYFUNCTION("IMPORTRANGE(""https://docs.google.com/spreadsheets/d/1XL5vhW3sbDhbH9Cz0tuDiY8C3ctxq1tqvaCgkFb8cCA/edit?usp=sharing"",""ขอนแก่น!J524"")"),214)</f>
        <v>214</v>
      </c>
      <c r="K629" s="343">
        <f t="shared" ca="1" si="129"/>
        <v>88.429752066115697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IFERROR(__xludf.DUMMYFUNCTION("IMPORTRANGE(""https://docs.google.com/spreadsheets/d/1XL5vhW3sbDhbH9Cz0tuDiY8C3ctxq1tqvaCgkFb8cCA/edit?usp=sharing"",""ขอนแก่น!J525"")"),2176694.06)</f>
        <v>2176694.06</v>
      </c>
      <c r="K630" s="343">
        <f t="shared" ca="1" si="129"/>
        <v>10.234735491000574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IFERROR(__xludf.DUMMYFUNCTION("IMPORTRANGE(""https://docs.google.com/spreadsheets/d/1XL5vhW3sbDhbH9Cz0tuDiY8C3ctxq1tqvaCgkFb8cCA/edit?usp=sharing"",""ขอนแก่น!J526"")"),226)</f>
        <v>226</v>
      </c>
      <c r="K631" s="343">
        <f t="shared" ca="1" si="129"/>
        <v>36.867862969004896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IFERROR(__xludf.DUMMYFUNCTION("IMPORTRANGE(""https://docs.google.com/spreadsheets/d/1XL5vhW3sbDhbH9Cz0tuDiY8C3ctxq1tqvaCgkFb8cCA/edit?usp=sharing"",""ขอนแก่น!J527"")"),260328.61)</f>
        <v>260328.61</v>
      </c>
      <c r="K632" s="343">
        <f t="shared" ca="1" si="129"/>
        <v>53.065436618783515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IFERROR(__xludf.DUMMYFUNCTION("IMPORTRANGE(""https://docs.google.com/spreadsheets/d/1XL5vhW3sbDhbH9Cz0tuDiY8C3ctxq1tqvaCgkFb8cCA/edit?usp=sharing"",""ขอนแก่น!J528"")"),54)</f>
        <v>54</v>
      </c>
      <c r="K633" s="343">
        <f t="shared" ca="1" si="129"/>
        <v>90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IFERROR(__xludf.DUMMYFUNCTION("IMPORTRANGE(""https://docs.google.com/spreadsheets/d/1XL5vhW3sbDhbH9Cz0tuDiY8C3ctxq1tqvaCgkFb8cCA/edit?usp=sharing"",""ขอนแก่น!J529"")"),6500000)</f>
        <v>6500000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IFERROR(__xludf.DUMMYFUNCTION("IMPORTRANGE(""https://docs.google.com/spreadsheets/d/1XL5vhW3sbDhbH9Cz0tuDiY8C3ctxq1tqvaCgkFb8cCA/edit?usp=sharing"",""ขอนแก่น!J530"")"),131)</f>
        <v>131</v>
      </c>
      <c r="K635" s="487">
        <f t="shared" ca="1" si="129"/>
        <v>100.76923076923077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1685</v>
      </c>
      <c r="O636" s="560">
        <f t="shared" ref="O636:O640" ca="1" si="130">+IF(L636&gt;0,N636*100/L636,0)</f>
        <v>31.29062209842154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1685</v>
      </c>
      <c r="O638" s="572">
        <f t="shared" ca="1" si="130"/>
        <v>31.29062209842154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1685</v>
      </c>
      <c r="O640" s="572">
        <f t="shared" ca="1" si="130"/>
        <v>31.29062209842154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1685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203</v>
      </c>
      <c r="K651" s="587">
        <f t="shared" ca="1" si="131"/>
        <v>100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IFERROR(__xludf.DUMMYFUNCTION("IMPORTRANGE(""https://docs.google.com/spreadsheets/d/1XL5vhW3sbDhbH9Cz0tuDiY8C3ctxq1tqvaCgkFb8cCA/edit#gid=346597447"",""ขอนแก่น!M546"")"),565)</f>
        <v>565</v>
      </c>
      <c r="O651" s="587">
        <f t="shared" ca="1" si="132"/>
        <v>11.133004926108374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IFERROR(__xludf.DUMMYFUNCTION("IMPORTRANGE(""https://docs.google.com/spreadsheets/d/1XL5vhW3sbDhbH9Cz0tuDiY8C3ctxq1tqvaCgkFb8cCA/edit#gid=346597447"",""ขอนแก่น!J553"")"),14)</f>
        <v>14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IFERROR(__xludf.DUMMYFUNCTION("IMPORTRANGE(""https://docs.google.com/spreadsheets/d/1XL5vhW3sbDhbH9Cz0tuDiY8C3ctxq1tqvaCgkFb8cCA/edit#gid=346597447"",""ขอนแก่น!J554"")"),42)</f>
        <v>42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IFERROR(__xludf.DUMMYFUNCTION("IMPORTRANGE(""https://docs.google.com/spreadsheets/d/1XL5vhW3sbDhbH9Cz0tuDiY8C3ctxq1tqvaCgkFb8cCA/edit#gid=346597447"",""ขอนแก่น!J555"")"),203)</f>
        <v>203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IFERROR(__xludf.DUMMYFUNCTION("IMPORTRANGE(""https://docs.google.com/spreadsheets/d/1XL5vhW3sbDhbH9Cz0tuDiY8C3ctxq1tqvaCgkFb8cCA/edit#gid=346597447"",""ขอนแก่น!J567"")"),1)</f>
        <v>1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8439704</v>
      </c>
      <c r="M8" s="23">
        <f t="shared" ca="1" si="0"/>
        <v>6390921</v>
      </c>
      <c r="N8" s="23">
        <f t="shared" ca="1" si="0"/>
        <v>7424866.9699999997</v>
      </c>
      <c r="O8" s="22">
        <f t="shared" ref="O8:O16" ca="1" si="1">IF(L8&gt;0,N8*100/L8,0)</f>
        <v>87.975442859133452</v>
      </c>
      <c r="P8" s="22">
        <f t="shared" ref="P8:P16" ca="1" si="2">IF(M8&gt;0,N8*100/M8,0)</f>
        <v>116.17835629637732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8439704</v>
      </c>
      <c r="M10" s="30">
        <f t="shared" ca="1" si="4"/>
        <v>6390921</v>
      </c>
      <c r="N10" s="30">
        <f t="shared" ca="1" si="4"/>
        <v>7424866.9699999997</v>
      </c>
      <c r="O10" s="29">
        <f t="shared" ca="1" si="1"/>
        <v>87.975442859133452</v>
      </c>
      <c r="P10" s="29">
        <f t="shared" ca="1" si="2"/>
        <v>116.17835629637732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6973705</v>
      </c>
      <c r="M12" s="38">
        <f t="shared" ca="1" si="6"/>
        <v>4924922</v>
      </c>
      <c r="N12" s="38">
        <f t="shared" ca="1" si="6"/>
        <v>5958867.9699999997</v>
      </c>
      <c r="O12" s="38">
        <f t="shared" ca="1" si="1"/>
        <v>85.447663329607437</v>
      </c>
      <c r="P12" s="38">
        <f t="shared" ca="1" si="2"/>
        <v>120.99415929836046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3147627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3826078</v>
      </c>
      <c r="M14" s="38">
        <f t="shared" si="8"/>
        <v>0</v>
      </c>
      <c r="N14" s="38">
        <f t="shared" ca="1" si="8"/>
        <v>1371722.2</v>
      </c>
      <c r="O14" s="38">
        <f t="shared" ca="1" si="1"/>
        <v>35.851914153344495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6390921</v>
      </c>
      <c r="M18" s="23">
        <f t="shared" ca="1" si="11"/>
        <v>6390921</v>
      </c>
      <c r="N18" s="23">
        <f t="shared" ca="1" si="11"/>
        <v>6053144.7699999996</v>
      </c>
      <c r="O18" s="22">
        <f t="shared" ref="O18:O20" ca="1" si="12">IF(L18&gt;0,N18*100/L18,0)</f>
        <v>94.714748781904831</v>
      </c>
      <c r="P18" s="22">
        <f t="shared" ref="P18:P26" ca="1" si="13">IF(M18&gt;0,N18*100/M18,0)</f>
        <v>94.714748781904831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6390921</v>
      </c>
      <c r="M20" s="30">
        <f t="shared" ca="1" si="15"/>
        <v>6390921</v>
      </c>
      <c r="N20" s="30">
        <f t="shared" ca="1" si="15"/>
        <v>6053144.7699999996</v>
      </c>
      <c r="O20" s="29">
        <f t="shared" ca="1" si="12"/>
        <v>94.714748781904831</v>
      </c>
      <c r="P20" s="29">
        <f t="shared" ca="1" si="13"/>
        <v>94.714748781904831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4924922</v>
      </c>
      <c r="M22" s="41">
        <f t="shared" ca="1" si="18"/>
        <v>4924922</v>
      </c>
      <c r="N22" s="38">
        <f t="shared" ca="1" si="18"/>
        <v>4587145.7699999996</v>
      </c>
      <c r="O22" s="38">
        <f t="shared" ca="1" si="17"/>
        <v>93.141490768787804</v>
      </c>
      <c r="P22" s="38">
        <f t="shared" ca="1" si="13"/>
        <v>93.141490768787804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3147627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1777295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2048783</v>
      </c>
      <c r="M28" s="23">
        <f t="shared" si="23"/>
        <v>0</v>
      </c>
      <c r="N28" s="23">
        <f t="shared" ca="1" si="23"/>
        <v>1371722.2</v>
      </c>
      <c r="O28" s="22">
        <f t="shared" ref="O28:O30" ca="1" si="24">IF(L28&gt;0,N28*100/L28,0)</f>
        <v>66.953025283790424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2048783</v>
      </c>
      <c r="M30" s="30">
        <f t="shared" si="27"/>
        <v>0</v>
      </c>
      <c r="N30" s="30">
        <f t="shared" ca="1" si="27"/>
        <v>1371722.2</v>
      </c>
      <c r="O30" s="29">
        <f t="shared" ca="1" si="24"/>
        <v>66.953025283790424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2048783</v>
      </c>
      <c r="M32" s="38">
        <f t="shared" si="30"/>
        <v>0</v>
      </c>
      <c r="N32" s="38">
        <f t="shared" ca="1" si="30"/>
        <v>1371722.2</v>
      </c>
      <c r="O32" s="38">
        <f t="shared" ca="1" si="29"/>
        <v>66.953025283790424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2048783</v>
      </c>
      <c r="M34" s="38">
        <f t="shared" si="32"/>
        <v>0</v>
      </c>
      <c r="N34" s="38">
        <f t="shared" ca="1" si="32"/>
        <v>1371722.2</v>
      </c>
      <c r="O34" s="38">
        <f t="shared" ca="1" si="29"/>
        <v>66.953025283790424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6390921</v>
      </c>
      <c r="M37" s="54">
        <f t="shared" ca="1" si="33"/>
        <v>6390921</v>
      </c>
      <c r="N37" s="54">
        <f t="shared" ca="1" si="33"/>
        <v>6053144.7699999996</v>
      </c>
      <c r="O37" s="55">
        <f t="shared" ca="1" si="29"/>
        <v>94.714748781904831</v>
      </c>
      <c r="P37" s="55">
        <f t="shared" ca="1" si="25"/>
        <v>94.714748781904831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2481799</v>
      </c>
      <c r="M41" s="78">
        <f t="shared" ca="1" si="34"/>
        <v>2481799</v>
      </c>
      <c r="N41" s="78">
        <f t="shared" ca="1" si="34"/>
        <v>2431386.54</v>
      </c>
      <c r="O41" s="77">
        <f t="shared" ref="O41:O43" ca="1" si="35">IF(L41&gt;0,N41*100/L41,0)</f>
        <v>97.968713018258128</v>
      </c>
      <c r="P41" s="77">
        <f t="shared" ref="P41:P43" ca="1" si="36">IF(M41&gt;0,N41*100/M41,0)</f>
        <v>97.968713018258128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2481799</v>
      </c>
      <c r="M43" s="78">
        <f t="shared" ca="1" si="38"/>
        <v>2481799</v>
      </c>
      <c r="N43" s="78">
        <f t="shared" ca="1" si="38"/>
        <v>2431386.54</v>
      </c>
      <c r="O43" s="77">
        <f t="shared" ca="1" si="35"/>
        <v>97.968713018258128</v>
      </c>
      <c r="P43" s="77">
        <f t="shared" ca="1" si="36"/>
        <v>97.968713018258128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1015800</v>
      </c>
      <c r="M45" s="49">
        <f ca="1">IFERROR(__xludf.DUMMYFUNCTION("IMPORTRANGE(""https://docs.google.com/spreadsheets/d/1Yj_ptqi66GCucihVvJfMjLAmec39IyEx_6qawtMGysU/edit?usp=sharing"",""สบก!Q40"")"),1015800)</f>
        <v>1015800</v>
      </c>
      <c r="N45" s="49">
        <f ca="1">IFERROR(__xludf.DUMMYFUNCTION("IMPORTRANGE(""https://docs.google.com/spreadsheets/d/1Yj_ptqi66GCucihVvJfMjLAmec39IyEx_6qawtMGysU/edit?usp=sharing"",""สบก!R40"")"),965387.54)</f>
        <v>965387.54</v>
      </c>
      <c r="O45" s="38">
        <f ca="1">IF(L45&gt;0,N45*100/L45,0)</f>
        <v>95.037166765111238</v>
      </c>
      <c r="P45" s="38">
        <f ca="1">IF(M45&gt;0,N45*100/M45,0)</f>
        <v>95.037166765111238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IFERROR(__xludf.DUMMYFUNCTION("IMPORTRANGE(""https://docs.google.com/spreadsheets/d/1Yj_ptqi66GCucihVvJfMjLAmec39IyEx_6qawtMGysU/edit?usp=sharing"",""สบก!M40"")"),1015800)</f>
        <v>1015800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1037527</v>
      </c>
      <c r="M53" s="121">
        <f t="shared" ca="1" si="39"/>
        <v>1037527</v>
      </c>
      <c r="N53" s="121">
        <f t="shared" ca="1" si="39"/>
        <v>948027</v>
      </c>
      <c r="O53" s="120">
        <f t="shared" ref="O53:O55" ca="1" si="40">IF(L53&gt;0,N53*100/L53,0)</f>
        <v>91.373718467085681</v>
      </c>
      <c r="P53" s="120">
        <f t="shared" ref="P53:P55" ca="1" si="41">IF(M53&gt;0,N53*100/M53,0)</f>
        <v>91.373718467085681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1037527</v>
      </c>
      <c r="M55" s="121">
        <f t="shared" ca="1" si="43"/>
        <v>1037527</v>
      </c>
      <c r="N55" s="121">
        <f t="shared" ca="1" si="43"/>
        <v>948027</v>
      </c>
      <c r="O55" s="120">
        <f t="shared" ca="1" si="40"/>
        <v>91.373718467085681</v>
      </c>
      <c r="P55" s="120">
        <f t="shared" ca="1" si="41"/>
        <v>91.373718467085681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1037527</v>
      </c>
      <c r="M57" s="49">
        <f ca="1">IFERROR(__xludf.DUMMYFUNCTION("IMPORTRANGE(""https://docs.google.com/spreadsheets/d/1Yj_ptqi66GCucihVvJfMjLAmec39IyEx_6qawtMGysU/edit?usp=sharing"",""สบก!Z40"")"),1037527)</f>
        <v>1037527</v>
      </c>
      <c r="N57" s="49">
        <f ca="1">IFERROR(__xludf.DUMMYFUNCTION("IMPORTRANGE(""https://docs.google.com/spreadsheets/d/1Yj_ptqi66GCucihVvJfMjLAmec39IyEx_6qawtMGysU/edit?usp=sharing"",""สบก!AA40"")"),948027)</f>
        <v>948027</v>
      </c>
      <c r="O57" s="38">
        <f ca="1">IF(L57&gt;0,N57*100/L57,0)</f>
        <v>91.373718467085681</v>
      </c>
      <c r="P57" s="38">
        <f ca="1">IF(M57&gt;0,N57*100/M57,0)</f>
        <v>91.373718467085681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IFERROR(__xludf.DUMMYFUNCTION("IMPORTRANGE(""https://docs.google.com/spreadsheets/d/1Yj_ptqi66GCucihVvJfMjLAmec39IyEx_6qawtMGysU/edit?usp=sharing"",""สบก!V40"")"),1037527)</f>
        <v>1037527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91745</v>
      </c>
      <c r="M118" s="152">
        <f t="shared" ca="1" si="58"/>
        <v>91745</v>
      </c>
      <c r="N118" s="152">
        <f t="shared" ca="1" si="58"/>
        <v>84620.4</v>
      </c>
      <c r="O118" s="151">
        <f t="shared" ref="O118:O120" ca="1" si="59">IF(L118&gt;0,N118*100/L118,0)</f>
        <v>92.234345195923481</v>
      </c>
      <c r="P118" s="151">
        <f t="shared" ref="P118:P120" ca="1" si="60">IF(M118&gt;0,N118*100/M118,0)</f>
        <v>92.234345195923481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91745</v>
      </c>
      <c r="M120" s="157">
        <f t="shared" ca="1" si="62"/>
        <v>91745</v>
      </c>
      <c r="N120" s="157">
        <f t="shared" ca="1" si="62"/>
        <v>84620.4</v>
      </c>
      <c r="O120" s="156">
        <f t="shared" ca="1" si="59"/>
        <v>92.234345195923481</v>
      </c>
      <c r="P120" s="156">
        <f t="shared" ca="1" si="60"/>
        <v>92.234345195923481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91745</v>
      </c>
      <c r="M122" s="168">
        <f ca="1">IFERROR(__xludf.DUMMYFUNCTION("IMPORTRANGE(""https://docs.google.com/spreadsheets/d/1Yj_ptqi66GCucihVvJfMjLAmec39IyEx_6qawtMGysU/edit?usp=sharing"",""สบก!BA40"")"),91745)</f>
        <v>91745</v>
      </c>
      <c r="N122" s="169">
        <f ca="1">IFERROR(__xludf.DUMMYFUNCTION("IMPORTRANGE(""https://docs.google.com/spreadsheets/d/1Yj_ptqi66GCucihVvJfMjLAmec39IyEx_6qawtMGysU/edit?usp=sharing"",""สบก!BB40"")"),84620.4)</f>
        <v>84620.4</v>
      </c>
      <c r="O122" s="169">
        <f ca="1">IF(L122&gt;0,N122*100/L122,0)</f>
        <v>92.234345195923481</v>
      </c>
      <c r="P122" s="169">
        <f ca="1">IF(M122&gt;0,N122*100/M122,0)</f>
        <v>92.234345195923481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IFERROR(__xludf.DUMMYFUNCTION("IMPORTRANGE(""https://docs.google.com/spreadsheets/d/1Yj_ptqi66GCucihVvJfMjLAmec39IyEx_6qawtMGysU/edit?usp=sharing"",""สบก!AX40"")"),91745)</f>
        <v>91745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81780</v>
      </c>
      <c r="O140" s="151">
        <f t="shared" ref="O140:O142" ca="1" si="65">IF(L140&gt;0,N140*100/L140,0)</f>
        <v>98.53012048192771</v>
      </c>
      <c r="P140" s="151">
        <f t="shared" ref="P140:P142" ca="1" si="66">IF(M140&gt;0,N140*100/M140,0)</f>
        <v>98.53012048192771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81780</v>
      </c>
      <c r="O142" s="156">
        <f t="shared" ca="1" si="65"/>
        <v>98.53012048192771</v>
      </c>
      <c r="P142" s="156">
        <f t="shared" ca="1" si="66"/>
        <v>98.53012048192771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IFERROR(__xludf.DUMMYFUNCTION("IMPORTRANGE(""https://docs.google.com/spreadsheets/d/1Yj_ptqi66GCucihVvJfMjLAmec39IyEx_6qawtMGysU/edit?usp=sharing"",""สบก!BK40"")"),81780)</f>
        <v>81780</v>
      </c>
      <c r="O144" s="169">
        <f ca="1">IF(L144&gt;0,N144*100/L144,0)</f>
        <v>98.53012048192771</v>
      </c>
      <c r="P144" s="169">
        <f ca="1">IF(M144&gt;0,N144*100/M144,0)</f>
        <v>98.53012048192771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7300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7300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IFERROR(__xludf.DUMMYFUNCTION("IMPORTRANGE(""https://docs.google.com/spreadsheets/d/1Yj_ptqi66GCucihVvJfMjLAmec39IyEx_6qawtMGysU/edit?usp=sharing"",""สบก!CC40"")"),7300)</f>
        <v>7300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264117.83</v>
      </c>
      <c r="O271" s="151">
        <f t="shared" ref="O271:O273" ca="1" si="84">IF(L271&gt;0,N271*100/L271,0)</f>
        <v>82.743681077694234</v>
      </c>
      <c r="P271" s="151">
        <f t="shared" ref="P271:P273" ca="1" si="85">IF(M271&gt;0,N271*100/M271,0)</f>
        <v>82.743681077694234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319200</v>
      </c>
      <c r="N273" s="157">
        <f t="shared" ca="1" si="87"/>
        <v>264117.83</v>
      </c>
      <c r="O273" s="156">
        <f t="shared" ca="1" si="84"/>
        <v>82.743681077694234</v>
      </c>
      <c r="P273" s="156">
        <f t="shared" ca="1" si="85"/>
        <v>82.743681077694234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IFERROR(__xludf.DUMMYFUNCTION("IMPORTRANGE(""https://docs.google.com/spreadsheets/d/1Yj_ptqi66GCucihVvJfMjLAmec39IyEx_6qawtMGysU/edit?usp=sharing"",""สบก!CK40"")"),319200)</f>
        <v>319200</v>
      </c>
      <c r="N275" s="169">
        <f ca="1">IFERROR(__xludf.DUMMYFUNCTION("IMPORTRANGE(""https://docs.google.com/spreadsheets/d/1Yj_ptqi66GCucihVvJfMjLAmec39IyEx_6qawtMGysU/edit?usp=sharing"",""สบก!CL40"")"),264117.83)</f>
        <v>264117.83</v>
      </c>
      <c r="O275" s="169">
        <f ca="1">IF(L275&gt;0,N275*100/L275,0)</f>
        <v>82.743681077694234</v>
      </c>
      <c r="P275" s="169">
        <f ca="1">IF(M275&gt;0,N275*100/M275,0)</f>
        <v>82.743681077694234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IFERROR(__xludf.DUMMYFUNCTION("IMPORTRANGE(""https://docs.google.com/spreadsheets/d/1XL5vhW3sbDhbH9Cz0tuDiY8C3ctxq1tqvaCgkFb8cCA/edit?usp=sharing"",""ชัยภูมิ!J228"")"),581)</f>
        <v>581</v>
      </c>
      <c r="K328" s="318">
        <f ca="1">IF(I328&gt;0,J328*100/I328,0)</f>
        <v>63.152173913043477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2359270</v>
      </c>
      <c r="M329" s="152">
        <f t="shared" ca="1" si="98"/>
        <v>2359270</v>
      </c>
      <c r="N329" s="152">
        <f t="shared" ca="1" si="98"/>
        <v>2217533</v>
      </c>
      <c r="O329" s="151">
        <f t="shared" ref="O329:O331" ca="1" si="99">IF(L329&gt;0,N329*100/L329,0)</f>
        <v>93.992336612596276</v>
      </c>
      <c r="P329" s="151">
        <f t="shared" ref="P329:P331" ca="1" si="100">IF(M329&gt;0,N329*100/M329,0)</f>
        <v>93.992336612596276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2359270</v>
      </c>
      <c r="M331" s="157">
        <f t="shared" ca="1" si="102"/>
        <v>2359270</v>
      </c>
      <c r="N331" s="157">
        <f t="shared" ca="1" si="102"/>
        <v>2217533</v>
      </c>
      <c r="O331" s="156">
        <f t="shared" ca="1" si="99"/>
        <v>93.992336612596276</v>
      </c>
      <c r="P331" s="156">
        <f t="shared" ca="1" si="100"/>
        <v>93.992336612596276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2359270</v>
      </c>
      <c r="M333" s="168">
        <f ca="1">IFERROR(__xludf.DUMMYFUNCTION("IMPORTRANGE(""https://docs.google.com/spreadsheets/d/1Yj_ptqi66GCucihVvJfMjLAmec39IyEx_6qawtMGysU/edit?usp=sharing"",""สบก!DL40"")"),2359270)</f>
        <v>2359270</v>
      </c>
      <c r="N333" s="169">
        <f ca="1">IFERROR(__xludf.DUMMYFUNCTION("IMPORTRANGE(""https://docs.google.com/spreadsheets/d/1Yj_ptqi66GCucihVvJfMjLAmec39IyEx_6qawtMGysU/edit?usp=sharing"",""สบก!DM40"")"),2217533)</f>
        <v>2217533</v>
      </c>
      <c r="O333" s="169">
        <f ca="1">IF(L333&gt;0,N333*100/L333,0)</f>
        <v>93.992336612596276</v>
      </c>
      <c r="P333" s="169">
        <f ca="1">IF(M333&gt;0,N333*100/M333,0)</f>
        <v>93.992336612596276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IFERROR(__xludf.DUMMYFUNCTION("IMPORTRANGE(""https://docs.google.com/spreadsheets/d/1Yj_ptqi66GCucihVvJfMjLAmec39IyEx_6qawtMGysU/edit?usp=sharing"",""สบก!DI40"")"),1528970)</f>
        <v>1528970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IFERROR(__xludf.DUMMYFUNCTION("IMPORTRANGE(""https://docs.google.com/spreadsheets/d/1XL5vhW3sbDhbH9Cz0tuDiY8C3ctxq1tqvaCgkFb8cCA/edit?usp=sharing"",""ชัยภูมิ!J234"")"),668)</f>
        <v>668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IFERROR(__xludf.DUMMYFUNCTION("IMPORTRANGE(""https://docs.google.com/spreadsheets/d/1XL5vhW3sbDhbH9Cz0tuDiY8C3ctxq1tqvaCgkFb8cCA/edit?usp=sharing"",""ชัยภูมิ!J235"")"),6565.51)</f>
        <v>6565.51</v>
      </c>
      <c r="K340" s="343">
        <f t="shared" ca="1" si="103"/>
        <v>59.686454545454545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IFERROR(__xludf.DUMMYFUNCTION("IMPORTRANGE(""https://docs.google.com/spreadsheets/d/1XL5vhW3sbDhbH9Cz0tuDiY8C3ctxq1tqvaCgkFb8cCA/edit?usp=sharing"",""ชัยภูมิ!J236"")"),885)</f>
        <v>885</v>
      </c>
      <c r="K341" s="343">
        <f t="shared" ca="1" si="103"/>
        <v>96.195652173913047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IFERROR(__xludf.DUMMYFUNCTION("IMPORTRANGE(""https://docs.google.com/spreadsheets/d/1XL5vhW3sbDhbH9Cz0tuDiY8C3ctxq1tqvaCgkFb8cCA/edit?usp=sharing"",""ชัยภูมิ!J237"")"),12468.88)</f>
        <v>12468.88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IFERROR(__xludf.DUMMYFUNCTION("IMPORTRANGE(""https://docs.google.com/spreadsheets/d/1XL5vhW3sbDhbH9Cz0tuDiY8C3ctxq1tqvaCgkFb8cCA/edit?usp=sharing"",""ชัยภูมิ!J240"")"),581)</f>
        <v>581</v>
      </c>
      <c r="K345" s="343">
        <f t="shared" ca="1" si="103"/>
        <v>63.152173913043477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IFERROR(__xludf.DUMMYFUNCTION("IMPORTRANGE(""https://docs.google.com/spreadsheets/d/1XL5vhW3sbDhbH9Cz0tuDiY8C3ctxq1tqvaCgkFb8cCA/edit?usp=sharing"",""ชัยภูมิ!J241"")"),6823.32)</f>
        <v>6823.32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IFERROR(__xludf.DUMMYFUNCTION("IMPORTRANGE(""https://docs.google.com/spreadsheets/d/1XL5vhW3sbDhbH9Cz0tuDiY8C3ctxq1tqvaCgkFb8cCA/edit?usp=sharing"",""ชัยภูมิ!L242"")"),2048783)</f>
        <v>2048783</v>
      </c>
      <c r="M347" s="358"/>
      <c r="N347" s="358">
        <f ca="1">IFERROR(__xludf.DUMMYFUNCTION("IMPORTRANGE(""https://docs.google.com/spreadsheets/d/1XL5vhW3sbDhbH9Cz0tuDiY8C3ctxq1tqvaCgkFb8cCA/edit?usp=sharing"",""ชัยภูมิ!M242"")"),1371722.2)</f>
        <v>1371722.2</v>
      </c>
      <c r="O347" s="358">
        <f ca="1">+IF(L347&gt;0,N347*100/L347,0)</f>
        <v>66.953025283790424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IFERROR(__xludf.DUMMYFUNCTION("IMPORTRANGE(""https://docs.google.com/spreadsheets/d/1XL5vhW3sbDhbH9Cz0tuDiY8C3ctxq1tqvaCgkFb8cCA/edit?usp=sharing"",""ชัยภูมิ!M275"")"),679229)</f>
        <v>679229</v>
      </c>
      <c r="O380" s="373">
        <f ca="1">+IF(L380&gt;0,N380*100/L380,0)</f>
        <v>66.039454750515304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IFERROR(__xludf.DUMMYFUNCTION("IMPORTRANGE(""https://docs.google.com/spreadsheets/d/1XL5vhW3sbDhbH9Cz0tuDiY8C3ctxq1tqvaCgkFb8cCA/edit?usp=sharing"",""ชัยภูมิ!M278"")"),679229)</f>
        <v>679229</v>
      </c>
      <c r="O383" s="165">
        <f t="shared" ca="1" si="109"/>
        <v>66.039454750515304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IFERROR(__xludf.DUMMYFUNCTION("IMPORTRANGE(""https://docs.google.com/spreadsheets/d/1XL5vhW3sbDhbH9Cz0tuDiY8C3ctxq1tqvaCgkFb8cCA/edit?usp=sharing"",""ชัยภูมิ!M280"")"),679229)</f>
        <v>679229</v>
      </c>
      <c r="O385" s="169">
        <f t="shared" ca="1" si="109"/>
        <v>66.039454750515304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IFERROR(__xludf.DUMMYFUNCTION("IMPORTRANGE(""https://docs.google.com/spreadsheets/d/1XL5vhW3sbDhbH9Cz0tuDiY8C3ctxq1tqvaCgkFb8cCA/edit?usp=sharing"",""ชัยภูมิ!M282"")"),462551)</f>
        <v>462551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IFERROR(__xludf.DUMMYFUNCTION("IMPORTRANGE(""https://docs.google.com/spreadsheets/d/1XL5vhW3sbDhbH9Cz0tuDiY8C3ctxq1tqvaCgkFb8cCA/edit?usp=sharing"",""ชัยภูมิ!M283"")"),114529)</f>
        <v>114529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IFERROR(__xludf.DUMMYFUNCTION("IMPORTRANGE(""https://docs.google.com/spreadsheets/d/1XL5vhW3sbDhbH9Cz0tuDiY8C3ctxq1tqvaCgkFb8cCA/edit?usp=sharing"",""ชัยภูมิ!M284"")"),31930)</f>
        <v>31930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IFERROR(__xludf.DUMMYFUNCTION("IMPORTRANGE(""https://docs.google.com/spreadsheets/d/1XL5vhW3sbDhbH9Cz0tuDiY8C3ctxq1tqvaCgkFb8cCA/edit?usp=sharing"",""ชัยภูมิ!J293"")"),216)</f>
        <v>216</v>
      </c>
      <c r="K398" s="163">
        <f t="shared" ca="1" si="110"/>
        <v>216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IFERROR(__xludf.DUMMYFUNCTION("IMPORTRANGE(""https://docs.google.com/spreadsheets/d/1XL5vhW3sbDhbH9Cz0tuDiY8C3ctxq1tqvaCgkFb8cCA/edit?usp=sharing"",""ชัยภูมิ!M296"")"),94237)</f>
        <v>94237</v>
      </c>
      <c r="O401" s="373">
        <f ca="1">+IF(L401&gt;0,N401*100/L401,0)</f>
        <v>92.461734693877546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IFERROR(__xludf.DUMMYFUNCTION("IMPORTRANGE(""https://docs.google.com/spreadsheets/d/1XL5vhW3sbDhbH9Cz0tuDiY8C3ctxq1tqvaCgkFb8cCA/edit?usp=sharing"",""ชัยภูมิ!M299"")"),94237)</f>
        <v>94237</v>
      </c>
      <c r="O404" s="169">
        <f t="shared" ca="1" si="112"/>
        <v>92.461734693877546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IFERROR(__xludf.DUMMYFUNCTION("IMPORTRANGE(""https://docs.google.com/spreadsheets/d/1XL5vhW3sbDhbH9Cz0tuDiY8C3ctxq1tqvaCgkFb8cCA/edit?usp=sharing"",""ชัยภูมิ!M301"")"),94237)</f>
        <v>94237</v>
      </c>
      <c r="O406" s="169">
        <f t="shared" ca="1" si="112"/>
        <v>92.461734693877546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IFERROR(__xludf.DUMMYFUNCTION("IMPORTRANGE(""https://docs.google.com/spreadsheets/d/1XL5vhW3sbDhbH9Cz0tuDiY8C3ctxq1tqvaCgkFb8cCA/edit?usp=sharing"",""ชัยภูมิ!M302"")"),65200)</f>
        <v>65200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IFERROR(__xludf.DUMMYFUNCTION("IMPORTRANGE(""https://docs.google.com/spreadsheets/d/1XL5vhW3sbDhbH9Cz0tuDiY8C3ctxq1tqvaCgkFb8cCA/edit?usp=sharing"",""ชัยภูมิ!M305"")"),15037)</f>
        <v>15037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IFERROR(__xludf.DUMMYFUNCTION("IMPORTRANGE(""https://docs.google.com/spreadsheets/d/1XL5vhW3sbDhbH9Cz0tuDiY8C3ctxq1tqvaCgkFb8cCA/edit?usp=sharing"",""ชัยภูมิ!M330"")"),100708)</f>
        <v>100708</v>
      </c>
      <c r="O435" s="412">
        <f t="shared" ref="O435:O439" ca="1" si="114">+IF(L435&gt;0,N435*100/L435,0)</f>
        <v>95.007547169811318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IFERROR(__xludf.DUMMYFUNCTION("IMPORTRANGE(""https://docs.google.com/spreadsheets/d/1XL5vhW3sbDhbH9Cz0tuDiY8C3ctxq1tqvaCgkFb8cCA/edit?usp=sharing"",""ชัยภูมิ!M332"")"),100708)</f>
        <v>100708</v>
      </c>
      <c r="O437" s="169">
        <f t="shared" ca="1" si="114"/>
        <v>95.007547169811318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IFERROR(__xludf.DUMMYFUNCTION("IMPORTRANGE(""https://docs.google.com/spreadsheets/d/1XL5vhW3sbDhbH9Cz0tuDiY8C3ctxq1tqvaCgkFb8cCA/edit?usp=sharing"",""ชัยภูมิ!M334"")"),100708)</f>
        <v>100708</v>
      </c>
      <c r="O439" s="169">
        <f t="shared" ca="1" si="114"/>
        <v>95.007547169811318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IFERROR(__xludf.DUMMYFUNCTION("IMPORTRANGE(""https://docs.google.com/spreadsheets/d/1XL5vhW3sbDhbH9Cz0tuDiY8C3ctxq1tqvaCgkFb8cCA/edit?usp=sharing"",""ชัยภูมิ!M338"")"),95708)</f>
        <v>95708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IFERROR(__xludf.DUMMYFUNCTION("IMPORTRANGE(""https://docs.google.com/spreadsheets/d/1XL5vhW3sbDhbH9Cz0tuDiY8C3ctxq1tqvaCgkFb8cCA/edit?usp=sharing"",""ชัยภูมิ!L350"")"),587403)</f>
        <v>587403</v>
      </c>
      <c r="M455" s="373"/>
      <c r="N455" s="373">
        <f ca="1">IFERROR(__xludf.DUMMYFUNCTION("IMPORTRANGE(""https://docs.google.com/spreadsheets/d/1XL5vhW3sbDhbH9Cz0tuDiY8C3ctxq1tqvaCgkFb8cCA/edit?usp=sharing"",""ชัยภูมิ!M350"")"),296735.2)</f>
        <v>296735.2</v>
      </c>
      <c r="O455" s="373">
        <f t="shared" ref="O455:O459" ca="1" si="116">+IF(L455&gt;0,N455*100/L455,0)</f>
        <v>50.516459738884549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IFERROR(__xludf.DUMMYFUNCTION("IMPORTRANGE(""https://docs.google.com/spreadsheets/d/1XL5vhW3sbDhbH9Cz0tuDiY8C3ctxq1tqvaCgkFb8cCA/edit?usp=sharing"",""ชัยภูมิ!L352"")"),587403)</f>
        <v>587403</v>
      </c>
      <c r="M457" s="165"/>
      <c r="N457" s="169">
        <f ca="1">IFERROR(__xludf.DUMMYFUNCTION("IMPORTRANGE(""https://docs.google.com/spreadsheets/d/1XL5vhW3sbDhbH9Cz0tuDiY8C3ctxq1tqvaCgkFb8cCA/edit?usp=sharing"",""ชัยภูมิ!M352"")"),296735.2)</f>
        <v>296735.2</v>
      </c>
      <c r="O457" s="169">
        <f t="shared" ca="1" si="116"/>
        <v>50.516459738884549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IFERROR(__xludf.DUMMYFUNCTION("IMPORTRANGE(""https://docs.google.com/spreadsheets/d/1XL5vhW3sbDhbH9Cz0tuDiY8C3ctxq1tqvaCgkFb8cCA/edit?usp=sharing"",""ชัยภูมิ!L354"")"),587403)</f>
        <v>587403</v>
      </c>
      <c r="M459" s="169"/>
      <c r="N459" s="169">
        <f ca="1">IFERROR(__xludf.DUMMYFUNCTION("IMPORTRANGE(""https://docs.google.com/spreadsheets/d/1XL5vhW3sbDhbH9Cz0tuDiY8C3ctxq1tqvaCgkFb8cCA/edit?usp=sharing"",""ชัยภูมิ!M354"")"),296735.2)</f>
        <v>296735.2</v>
      </c>
      <c r="O459" s="169">
        <f t="shared" ca="1" si="116"/>
        <v>50.516459738884549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IFERROR(__xludf.DUMMYFUNCTION("IMPORTRANGE(""https://docs.google.com/spreadsheets/d/1XL5vhW3sbDhbH9Cz0tuDiY8C3ctxq1tqvaCgkFb8cCA/edit?usp=sharing"",""ชัยภูมิ!M357"")"),72160)</f>
        <v>72160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IFERROR(__xludf.DUMMYFUNCTION("IMPORTRANGE(""https://docs.google.com/spreadsheets/d/1XL5vhW3sbDhbH9Cz0tuDiY8C3ctxq1tqvaCgkFb8cCA/edit?usp=sharing"",""ชัยภูมิ!M358"")"),224575.2)</f>
        <v>224575.2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IFERROR(__xludf.DUMMYFUNCTION("IMPORTRANGE(""https://docs.google.com/spreadsheets/d/1XL5vhW3sbDhbH9Cz0tuDiY8C3ctxq1tqvaCgkFb8cCA/edit?usp=sharing"",""ชัยภูมิ!J418"")"),37)</f>
        <v>37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IFERROR(__xludf.DUMMYFUNCTION("IMPORTRANGE(""https://docs.google.com/spreadsheets/d/1XL5vhW3sbDhbH9Cz0tuDiY8C3ctxq1tqvaCgkFb8cCA/edit?usp=sharing"",""ชัยภูมิ!I420"")"),37)</f>
        <v>37</v>
      </c>
      <c r="J525" s="285">
        <f ca="1">IFERROR(__xludf.DUMMYFUNCTION("IMPORTRANGE(""https://docs.google.com/spreadsheets/d/1XL5vhW3sbDhbH9Cz0tuDiY8C3ctxq1tqvaCgkFb8cCA/edit?usp=sharing"",""ชัยภูมิ!J420"")"),37)</f>
        <v>37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IFERROR(__xludf.DUMMYFUNCTION("IMPORTRANGE(""https://docs.google.com/spreadsheets/d/1XL5vhW3sbDhbH9Cz0tuDiY8C3ctxq1tqvaCgkFb8cCA/edit?usp=sharing"",""ชัยภูมิ!I421"")"),4)</f>
        <v>4</v>
      </c>
      <c r="J526" s="285">
        <f ca="1">IFERROR(__xludf.DUMMYFUNCTION("IMPORTRANGE(""https://docs.google.com/spreadsheets/d/1XL5vhW3sbDhbH9Cz0tuDiY8C3ctxq1tqvaCgkFb8cCA/edit?usp=sharing"",""ชัยภูมิ!J421"")"),4)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IFERROR(__xludf.DUMMYFUNCTION("IMPORTRANGE(""https://docs.google.com/spreadsheets/d/1XL5vhW3sbDhbH9Cz0tuDiY8C3ctxq1tqvaCgkFb8cCA/edit?usp=sharing"",""ชัยภูมิ!J422"")"),4)</f>
        <v>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IFERROR(__xludf.DUMMYFUNCTION("IMPORTRANGE(""https://docs.google.com/spreadsheets/d/1XL5vhW3sbDhbH9Cz0tuDiY8C3ctxq1tqvaCgkFb8cCA/edit?usp=sharing"",""ชัยภูมิ!J424"")"),13)</f>
        <v>13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IFERROR(__xludf.DUMMYFUNCTION("IMPORTRANGE(""https://docs.google.com/spreadsheets/d/1XL5vhW3sbDhbH9Cz0tuDiY8C3ctxq1tqvaCgkFb8cCA/edit?usp=sharing"",""ชัยภูมิ!J426"")"),20)</f>
        <v>20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IFERROR(__xludf.DUMMYFUNCTION("IMPORTRANGE(""https://docs.google.com/spreadsheets/d/1XL5vhW3sbDhbH9Cz0tuDiY8C3ctxq1tqvaCgkFb8cCA/edit?usp=sharing"",""ชัยภูมิ!L428"")"),50340)</f>
        <v>50340</v>
      </c>
      <c r="M533" s="412"/>
      <c r="N533" s="412">
        <f ca="1">IFERROR(__xludf.DUMMYFUNCTION("IMPORTRANGE(""https://docs.google.com/spreadsheets/d/1XL5vhW3sbDhbH9Cz0tuDiY8C3ctxq1tqvaCgkFb8cCA/edit?usp=sharing"",""ชัยภูมิ!M428"")"),36328)</f>
        <v>36328</v>
      </c>
      <c r="O533" s="412">
        <f t="shared" ref="O533:O537" ca="1" si="118">+IF(L533&gt;0,N533*100/L533,0)</f>
        <v>72.165276122367899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IFERROR(__xludf.DUMMYFUNCTION("IMPORTRANGE(""https://docs.google.com/spreadsheets/d/1XL5vhW3sbDhbH9Cz0tuDiY8C3ctxq1tqvaCgkFb8cCA/edit?usp=sharing"",""ชัยภูมิ!L430"")"),50340)</f>
        <v>50340</v>
      </c>
      <c r="M535" s="165"/>
      <c r="N535" s="169">
        <f ca="1">IFERROR(__xludf.DUMMYFUNCTION("IMPORTRANGE(""https://docs.google.com/spreadsheets/d/1XL5vhW3sbDhbH9Cz0tuDiY8C3ctxq1tqvaCgkFb8cCA/edit?usp=sharing"",""ชัยภูมิ!M430"")"),36328)</f>
        <v>36328</v>
      </c>
      <c r="O535" s="169">
        <f t="shared" ca="1" si="118"/>
        <v>72.165276122367899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IFERROR(__xludf.DUMMYFUNCTION("IMPORTRANGE(""https://docs.google.com/spreadsheets/d/1XL5vhW3sbDhbH9Cz0tuDiY8C3ctxq1tqvaCgkFb8cCA/edit?usp=sharing"",""ชัยภูมิ!L432"")"),50340)</f>
        <v>50340</v>
      </c>
      <c r="M537" s="169"/>
      <c r="N537" s="169">
        <f ca="1">IFERROR(__xludf.DUMMYFUNCTION("IMPORTRANGE(""https://docs.google.com/spreadsheets/d/1XL5vhW3sbDhbH9Cz0tuDiY8C3ctxq1tqvaCgkFb8cCA/edit?usp=sharing"",""ชัยภูมิ!M432"")"),36328)</f>
        <v>36328</v>
      </c>
      <c r="O537" s="169">
        <f t="shared" ca="1" si="118"/>
        <v>72.165276122367899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IFERROR(__xludf.DUMMYFUNCTION("IMPORTRANGE(""https://docs.google.com/spreadsheets/d/1XL5vhW3sbDhbH9Cz0tuDiY8C3ctxq1tqvaCgkFb8cCA/edit?usp=sharing"",""ชัยภูมิ!M434"")"),9788)</f>
        <v>9788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IFERROR(__xludf.DUMMYFUNCTION("IMPORTRANGE(""https://docs.google.com/spreadsheets/d/1XL5vhW3sbDhbH9Cz0tuDiY8C3ctxq1tqvaCgkFb8cCA/edit?usp=sharing"",""ชัยภูมิ!M436"")"),26540)</f>
        <v>26540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IFERROR(__xludf.DUMMYFUNCTION("IMPORTRANGE(""https://docs.google.com/spreadsheets/d/1XL5vhW3sbDhbH9Cz0tuDiY8C3ctxq1tqvaCgkFb8cCA/edit?usp=sharing"",""ชัยภูมิ!J459"")"),8695)</f>
        <v>8695</v>
      </c>
      <c r="K564" s="372">
        <f ca="1">IF(I564&gt;0,J564*100/I564,0)</f>
        <v>189.02173913043478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IFERROR(__xludf.DUMMYFUNCTION("IMPORTRANGE(""https://docs.google.com/spreadsheets/d/1XL5vhW3sbDhbH9Cz0tuDiY8C3ctxq1tqvaCgkFb8cCA/edit?usp=sharing"",""ชัยภูมิ!M459"")"),163765)</f>
        <v>163765</v>
      </c>
      <c r="O564" s="373">
        <f t="shared" ref="O564:O568" ca="1" si="122">+IF(L564&gt;0,N564*100/L564,0)</f>
        <v>94.771412037037038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IFERROR(__xludf.DUMMYFUNCTION("IMPORTRANGE(""https://docs.google.com/spreadsheets/d/1XL5vhW3sbDhbH9Cz0tuDiY8C3ctxq1tqvaCgkFb8cCA/edit?usp=sharing"",""ชัยภูมิ!M461"")"),163765)</f>
        <v>163765</v>
      </c>
      <c r="O566" s="169">
        <f t="shared" ca="1" si="122"/>
        <v>94.771412037037038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IFERROR(__xludf.DUMMYFUNCTION("IMPORTRANGE(""https://docs.google.com/spreadsheets/d/1XL5vhW3sbDhbH9Cz0tuDiY8C3ctxq1tqvaCgkFb8cCA/edit?usp=sharing"",""ชัยภูมิ!M463"")"),163765)</f>
        <v>163765</v>
      </c>
      <c r="O568" s="169">
        <f t="shared" ca="1" si="122"/>
        <v>94.771412037037038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IFERROR(__xludf.DUMMYFUNCTION("IMPORTRANGE(""https://docs.google.com/spreadsheets/d/1XL5vhW3sbDhbH9Cz0tuDiY8C3ctxq1tqvaCgkFb8cCA/edit?usp=sharing"",""ชัยภูมิ!M466"")"),111213)</f>
        <v>111213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IFERROR(__xludf.DUMMYFUNCTION("IMPORTRANGE(""https://docs.google.com/spreadsheets/d/1XL5vhW3sbDhbH9Cz0tuDiY8C3ctxq1tqvaCgkFb8cCA/edit?usp=sharing"",""ชัยภูมิ!M467"")"),52552)</f>
        <v>52552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IFERROR(__xludf.DUMMYFUNCTION("IMPORTRANGE(""https://docs.google.com/spreadsheets/d/1XL5vhW3sbDhbH9Cz0tuDiY8C3ctxq1tqvaCgkFb8cCA/edit?usp=sharing"",""ชัยภูมิ!J468"")"),8695)</f>
        <v>8695</v>
      </c>
      <c r="K573" s="202">
        <f ca="1">IF(I573&gt;0,J573*100/I573,0)</f>
        <v>189.02173913043478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IFERROR(__xludf.DUMMYFUNCTION("IMPORTRANGE(""https://docs.google.com/spreadsheets/d/1XL5vhW3sbDhbH9Cz0tuDiY8C3ctxq1tqvaCgkFb8cCA/edit?usp=sharing"",""ชัยภูมิ!J471"")"),452)</f>
        <v>452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IFERROR(__xludf.DUMMYFUNCTION("IMPORTRANGE(""https://docs.google.com/spreadsheets/d/1XL5vhW3sbDhbH9Cz0tuDiY8C3ctxq1tqvaCgkFb8cCA/edit?usp=sharing"",""ชัยภูมิ!J472"")"),8209)</f>
        <v>8209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IFERROR(__xludf.DUMMYFUNCTION("IMPORTRANGE(""https://docs.google.com/spreadsheets/d/1XL5vhW3sbDhbH9Cz0tuDiY8C3ctxq1tqvaCgkFb8cCA/edit?usp=sharing"",""ชัยภูมิ!J486"")"),22)</f>
        <v>22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IFERROR(__xludf.DUMMYFUNCTION("IMPORTRANGE(""https://docs.google.com/spreadsheets/d/1XL5vhW3sbDhbH9Cz0tuDiY8C3ctxq1tqvaCgkFb8cCA/edit?usp=sharing"",""ชัยภูมิ!J487"")"),12.26)</f>
        <v>12.26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IFERROR(__xludf.DUMMYFUNCTION("IMPORTRANGE(""https://docs.google.com/spreadsheets/d/1XL5vhW3sbDhbH9Cz0tuDiY8C3ctxq1tqvaCgkFb8cCA/edit?usp=sharing"",""ชัยภูมิ!L492"")"),1800)</f>
        <v>1800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40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IFERROR(__xludf.DUMMYFUNCTION("IMPORTRANGE(""https://docs.google.com/spreadsheets/d/1XL5vhW3sbDhbH9Cz0tuDiY8C3ctxq1tqvaCgkFb8cCA/edit?usp=sharing"",""ชัยภูมิ!L494"")"),1800)</f>
        <v>1800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40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IFERROR(__xludf.DUMMYFUNCTION("IMPORTRANGE(""https://docs.google.com/spreadsheets/d/1XL5vhW3sbDhbH9Cz0tuDiY8C3ctxq1tqvaCgkFb8cCA/edit?usp=sharing"",""ชัยภูมิ!L496"")"),1800)</f>
        <v>1800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40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IFERROR(__xludf.DUMMYFUNCTION("IMPORTRANGE(""https://docs.google.com/spreadsheets/d/1XL5vhW3sbDhbH9Cz0tuDiY8C3ctxq1tqvaCgkFb8cCA/edit?usp=sharing"",""ชัยภูมิ!J507"")"),23)</f>
        <v>23</v>
      </c>
      <c r="K612" s="163">
        <f t="shared" ca="1" si="127"/>
        <v>23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IFERROR(__xludf.DUMMYFUNCTION("IMPORTRANGE(""https://docs.google.com/spreadsheets/d/1XL5vhW3sbDhbH9Cz0tuDiY8C3ctxq1tqvaCgkFb8cCA/edit?usp=sharing"",""ชัยภูมิ!J523"")"),2928278.68)</f>
        <v>2928278.68</v>
      </c>
      <c r="K628" s="343">
        <f t="shared" ref="K628:K635" ca="1" si="129">IF(I628&gt;0,J628*100/I628,0)</f>
        <v>73.206967000000006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IFERROR(__xludf.DUMMYFUNCTION("IMPORTRANGE(""https://docs.google.com/spreadsheets/d/1XL5vhW3sbDhbH9Cz0tuDiY8C3ctxq1tqvaCgkFb8cCA/edit?usp=sharing"",""ชัยภูมิ!J524"")"),97)</f>
        <v>97</v>
      </c>
      <c r="K629" s="343">
        <f t="shared" ca="1" si="129"/>
        <v>75.193798449612402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IFERROR(__xludf.DUMMYFUNCTION("IMPORTRANGE(""https://docs.google.com/spreadsheets/d/1XL5vhW3sbDhbH9Cz0tuDiY8C3ctxq1tqvaCgkFb8cCA/edit?usp=sharing"",""ชัยภูมิ!J525"")"),562821.89)</f>
        <v>562821.89</v>
      </c>
      <c r="K630" s="343">
        <f t="shared" ca="1" si="129"/>
        <v>6.840127797153599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IFERROR(__xludf.DUMMYFUNCTION("IMPORTRANGE(""https://docs.google.com/spreadsheets/d/1XL5vhW3sbDhbH9Cz0tuDiY8C3ctxq1tqvaCgkFb8cCA/edit?usp=sharing"",""ชัยภูมิ!J526"")"),96)</f>
        <v>96</v>
      </c>
      <c r="K631" s="343">
        <f t="shared" ca="1" si="129"/>
        <v>26.815642458100559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IFERROR(__xludf.DUMMYFUNCTION("IMPORTRANGE(""https://docs.google.com/spreadsheets/d/1XL5vhW3sbDhbH9Cz0tuDiY8C3ctxq1tqvaCgkFb8cCA/edit?usp=sharing"",""ชัยภูมิ!J527"")"),2866190.68)</f>
        <v>2866190.68</v>
      </c>
      <c r="K632" s="343">
        <f t="shared" ca="1" si="129"/>
        <v>320.8355685946874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IFERROR(__xludf.DUMMYFUNCTION("IMPORTRANGE(""https://docs.google.com/spreadsheets/d/1XL5vhW3sbDhbH9Cz0tuDiY8C3ctxq1tqvaCgkFb8cCA/edit?usp=sharing"",""ชัยภูมิ!J528"")"),46)</f>
        <v>46</v>
      </c>
      <c r="K633" s="343">
        <f t="shared" ca="1" si="129"/>
        <v>511.11111111111109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360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IFERROR(__xludf.DUMMYFUNCTION("IMPORTRANGE(""https://docs.google.com/spreadsheets/d/1XL5vhW3sbDhbH9Cz0tuDiY8C3ctxq1tqvaCgkFb8cCA/edit#gid=346597447"",""ชัยภูมิ!J567"")"),23)</f>
        <v>23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IFERROR(__xludf.DUMMYFUNCTION("IMPORTRANGE(""https://docs.google.com/spreadsheets/d/1XL5vhW3sbDhbH9Cz0tuDiY8C3ctxq1tqvaCgkFb8cCA/edit#gid=346597447"",""ชัยภูมิ!J568"")"),23)</f>
        <v>23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IFERROR(__xludf.DUMMYFUNCTION("IMPORTRANGE(""https://docs.google.com/spreadsheets/d/1XL5vhW3sbDhbH9Cz0tuDiY8C3ctxq1tqvaCgkFb8cCA/edit#gid=346597447"",""ชัยภูมิ!J569"")"),276)</f>
        <v>276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IFERROR(__xludf.DUMMYFUNCTION("IMPORTRANGE(""https://docs.google.com/spreadsheets/d/1XL5vhW3sbDhbH9Cz0tuDiY8C3ctxq1tqvaCgkFb8cCA/edit#gid=346597447"",""ชัยภูมิ!J570"")"),7)</f>
        <v>7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IFERROR(__xludf.DUMMYFUNCTION("IMPORTRANGE(""https://docs.google.com/spreadsheets/d/1XL5vhW3sbDhbH9Cz0tuDiY8C3ctxq1tqvaCgkFb8cCA/edit#gid=346597447"",""ชัยภูมิ!J571"")"),7)</f>
        <v>7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IFERROR(__xludf.DUMMYFUNCTION("IMPORTRANGE(""https://docs.google.com/spreadsheets/d/1XL5vhW3sbDhbH9Cz0tuDiY8C3ctxq1tqvaCgkFb8cCA/edit#gid=346597447"",""ชัยภูมิ!J572"")"),84)</f>
        <v>84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6258919.2000000002</v>
      </c>
      <c r="M8" s="23">
        <f t="shared" ca="1" si="0"/>
        <v>4228060.2</v>
      </c>
      <c r="N8" s="23">
        <f t="shared" ca="1" si="0"/>
        <v>5408243.6899999995</v>
      </c>
      <c r="O8" s="22">
        <f t="shared" ref="O8:O16" ca="1" si="1">IF(L8&gt;0,N8*100/L8,0)</f>
        <v>86.408587763842675</v>
      </c>
      <c r="P8" s="22">
        <f t="shared" ref="P8:P16" ca="1" si="2">IF(M8&gt;0,N8*100/M8,0)</f>
        <v>127.91311935435544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6258919.2000000002</v>
      </c>
      <c r="M10" s="30">
        <f t="shared" ca="1" si="4"/>
        <v>4228060.2</v>
      </c>
      <c r="N10" s="30">
        <f t="shared" ca="1" si="4"/>
        <v>5408243.6899999995</v>
      </c>
      <c r="O10" s="29">
        <f t="shared" ca="1" si="1"/>
        <v>86.408587763842675</v>
      </c>
      <c r="P10" s="29">
        <f t="shared" ca="1" si="2"/>
        <v>127.91311935435544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5238992.2</v>
      </c>
      <c r="M12" s="38">
        <f t="shared" ca="1" si="6"/>
        <v>3208133.2</v>
      </c>
      <c r="N12" s="38">
        <f t="shared" ca="1" si="6"/>
        <v>4416943.6899999995</v>
      </c>
      <c r="O12" s="38">
        <f t="shared" ca="1" si="1"/>
        <v>84.309033519843751</v>
      </c>
      <c r="P12" s="38">
        <f t="shared" ca="1" si="2"/>
        <v>137.67956049954532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1899868.2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3339124</v>
      </c>
      <c r="M14" s="38">
        <f t="shared" si="8"/>
        <v>0</v>
      </c>
      <c r="N14" s="38">
        <f t="shared" ca="1" si="8"/>
        <v>1410450.46</v>
      </c>
      <c r="O14" s="38">
        <f t="shared" ca="1" si="1"/>
        <v>42.240134238800358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1019927</v>
      </c>
      <c r="M16" s="38">
        <f t="shared" ca="1" si="10"/>
        <v>1019927</v>
      </c>
      <c r="N16" s="38">
        <f t="shared" ca="1" si="10"/>
        <v>991300</v>
      </c>
      <c r="O16" s="49">
        <f t="shared" ca="1" si="1"/>
        <v>97.19323049590804</v>
      </c>
      <c r="P16" s="49">
        <f t="shared" ca="1" si="2"/>
        <v>97.19323049590804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4228060.2</v>
      </c>
      <c r="M18" s="23">
        <f t="shared" ca="1" si="11"/>
        <v>4228060.2</v>
      </c>
      <c r="N18" s="23">
        <f t="shared" ca="1" si="11"/>
        <v>3997793.2299999995</v>
      </c>
      <c r="O18" s="22">
        <f t="shared" ref="O18:O20" ca="1" si="12">IF(L18&gt;0,N18*100/L18,0)</f>
        <v>94.553838897563452</v>
      </c>
      <c r="P18" s="22">
        <f t="shared" ref="P18:P26" ca="1" si="13">IF(M18&gt;0,N18*100/M18,0)</f>
        <v>94.553838897563452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4228060.2</v>
      </c>
      <c r="M20" s="30">
        <f t="shared" ca="1" si="15"/>
        <v>4228060.2</v>
      </c>
      <c r="N20" s="30">
        <f t="shared" ca="1" si="15"/>
        <v>3997793.2299999995</v>
      </c>
      <c r="O20" s="29">
        <f t="shared" ca="1" si="12"/>
        <v>94.553838897563452</v>
      </c>
      <c r="P20" s="29">
        <f t="shared" ca="1" si="13"/>
        <v>94.553838897563452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3208133.2</v>
      </c>
      <c r="M22" s="41">
        <f t="shared" ca="1" si="18"/>
        <v>3208133.2</v>
      </c>
      <c r="N22" s="38">
        <f t="shared" ca="1" si="18"/>
        <v>3006493.2299999995</v>
      </c>
      <c r="O22" s="38">
        <f t="shared" ca="1" si="17"/>
        <v>93.714725747671551</v>
      </c>
      <c r="P22" s="38">
        <f t="shared" ca="1" si="13"/>
        <v>93.714725747671551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1899868.2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1308265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1019927</v>
      </c>
      <c r="M26" s="49">
        <f t="shared" ca="1" si="22"/>
        <v>1019927</v>
      </c>
      <c r="N26" s="49">
        <f t="shared" ca="1" si="22"/>
        <v>991300</v>
      </c>
      <c r="O26" s="49">
        <f t="shared" ca="1" si="17"/>
        <v>97.19323049590804</v>
      </c>
      <c r="P26" s="49">
        <f t="shared" ca="1" si="13"/>
        <v>97.19323049590804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2030859</v>
      </c>
      <c r="M28" s="23">
        <f t="shared" si="23"/>
        <v>0</v>
      </c>
      <c r="N28" s="23">
        <f t="shared" ca="1" si="23"/>
        <v>1410450.46</v>
      </c>
      <c r="O28" s="22">
        <f t="shared" ref="O28:O30" ca="1" si="24">IF(L28&gt;0,N28*100/L28,0)</f>
        <v>69.450929877455792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2030859</v>
      </c>
      <c r="M30" s="30">
        <f t="shared" si="27"/>
        <v>0</v>
      </c>
      <c r="N30" s="30">
        <f t="shared" ca="1" si="27"/>
        <v>1410450.46</v>
      </c>
      <c r="O30" s="29">
        <f t="shared" ca="1" si="24"/>
        <v>69.450929877455792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2030859</v>
      </c>
      <c r="M32" s="38">
        <f t="shared" si="30"/>
        <v>0</v>
      </c>
      <c r="N32" s="38">
        <f t="shared" ca="1" si="30"/>
        <v>1410450.46</v>
      </c>
      <c r="O32" s="38">
        <f t="shared" ca="1" si="29"/>
        <v>69.450929877455792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2030859</v>
      </c>
      <c r="M34" s="38">
        <f t="shared" si="32"/>
        <v>0</v>
      </c>
      <c r="N34" s="38">
        <f t="shared" ca="1" si="32"/>
        <v>1410450.46</v>
      </c>
      <c r="O34" s="38">
        <f t="shared" ca="1" si="29"/>
        <v>69.450929877455792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4228060.2</v>
      </c>
      <c r="M37" s="54">
        <f t="shared" ca="1" si="33"/>
        <v>4228060.2</v>
      </c>
      <c r="N37" s="54">
        <f t="shared" ca="1" si="33"/>
        <v>3997793.2299999995</v>
      </c>
      <c r="O37" s="55">
        <f t="shared" ca="1" si="29"/>
        <v>94.553838897563452</v>
      </c>
      <c r="P37" s="55">
        <f t="shared" ca="1" si="25"/>
        <v>94.553838897563452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1515650.7</v>
      </c>
      <c r="M41" s="78">
        <f t="shared" ca="1" si="34"/>
        <v>1515650.7</v>
      </c>
      <c r="N41" s="78">
        <f t="shared" ca="1" si="34"/>
        <v>1432477.96</v>
      </c>
      <c r="O41" s="77">
        <f t="shared" ref="O41:O43" ca="1" si="35">IF(L41&gt;0,N41*100/L41,0)</f>
        <v>94.512407113327626</v>
      </c>
      <c r="P41" s="77">
        <f t="shared" ref="P41:P43" ca="1" si="36">IF(M41&gt;0,N41*100/M41,0)</f>
        <v>94.512407113327626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1515650.7</v>
      </c>
      <c r="M43" s="78">
        <f t="shared" ca="1" si="38"/>
        <v>1515650.7</v>
      </c>
      <c r="N43" s="78">
        <f t="shared" ca="1" si="38"/>
        <v>1432477.96</v>
      </c>
      <c r="O43" s="77">
        <f t="shared" ca="1" si="35"/>
        <v>94.512407113327626</v>
      </c>
      <c r="P43" s="77">
        <f t="shared" ca="1" si="36"/>
        <v>94.512407113327626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687023.7</v>
      </c>
      <c r="M45" s="49">
        <f ca="1">IFERROR(__xludf.DUMMYFUNCTION("IMPORTRANGE(""https://docs.google.com/spreadsheets/d/1Yj_ptqi66GCucihVvJfMjLAmec39IyEx_6qawtMGysU/edit?usp=sharing"",""สบก!Q41"")"),687023.7)</f>
        <v>687023.7</v>
      </c>
      <c r="N45" s="49">
        <f ca="1">IFERROR(__xludf.DUMMYFUNCTION("IMPORTRANGE(""https://docs.google.com/spreadsheets/d/1Yj_ptqi66GCucihVvJfMjLAmec39IyEx_6qawtMGysU/edit?usp=sharing"",""สบก!R41"")"),632477.96)</f>
        <v>632477.96</v>
      </c>
      <c r="O45" s="38">
        <f ca="1">IF(L45&gt;0,N45*100/L45,0)</f>
        <v>92.060573747310329</v>
      </c>
      <c r="P45" s="38">
        <f ca="1">IF(M45&gt;0,N45*100/M45,0)</f>
        <v>92.060573747310329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IFERROR(__xludf.DUMMYFUNCTION("IMPORTRANGE(""https://docs.google.com/spreadsheets/d/1Yj_ptqi66GCucihVvJfMjLAmec39IyEx_6qawtMGysU/edit?usp=sharing"",""สบก!M41"")"),687023.7)</f>
        <v>687023.7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IFERROR(__xludf.DUMMYFUNCTION("IMPORTRANGE(""https://docs.google.com/spreadsheets/d/1Yj_ptqi66GCucihVvJfMjLAmec39IyEx_6qawtMGysU/edit?usp=sharing"",""สบก!O41"")"),828627)</f>
        <v>828627</v>
      </c>
      <c r="M49" s="49">
        <f ca="1">L49</f>
        <v>828627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96.545248947958484</v>
      </c>
      <c r="P49" s="49">
        <f ca="1">IF(M49&gt;0,N49*100/M49,0)</f>
        <v>96.545248947958484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503844.5</v>
      </c>
      <c r="M53" s="121">
        <f t="shared" ca="1" si="39"/>
        <v>503844.5</v>
      </c>
      <c r="N53" s="121">
        <f t="shared" ca="1" si="39"/>
        <v>503844.5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503844.5</v>
      </c>
      <c r="M55" s="121">
        <f t="shared" ca="1" si="43"/>
        <v>503844.5</v>
      </c>
      <c r="N55" s="121">
        <f t="shared" ca="1" si="43"/>
        <v>503844.5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503844.5</v>
      </c>
      <c r="M57" s="49">
        <f ca="1">IFERROR(__xludf.DUMMYFUNCTION("IMPORTRANGE(""https://docs.google.com/spreadsheets/d/1Yj_ptqi66GCucihVvJfMjLAmec39IyEx_6qawtMGysU/edit?usp=sharing"",""สบก!Z41"")"),503844.5)</f>
        <v>503844.5</v>
      </c>
      <c r="N57" s="49">
        <f ca="1">IFERROR(__xludf.DUMMYFUNCTION("IMPORTRANGE(""https://docs.google.com/spreadsheets/d/1Yj_ptqi66GCucihVvJfMjLAmec39IyEx_6qawtMGysU/edit?usp=sharing"",""สบก!AA41"")"),503844.5)</f>
        <v>503844.5</v>
      </c>
      <c r="O57" s="38">
        <f ca="1">IF(L57&gt;0,N57*100/L57,0)</f>
        <v>100</v>
      </c>
      <c r="P57" s="38">
        <f ca="1">IF(M57&gt;0,N57*100/M57,0)</f>
        <v>100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IFERROR(__xludf.DUMMYFUNCTION("IMPORTRANGE(""https://docs.google.com/spreadsheets/d/1Yj_ptqi66GCucihVvJfMjLAmec39IyEx_6qawtMGysU/edit?usp=sharing"",""สบก!V41"")"),503844.5)</f>
        <v>503844.5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680820</v>
      </c>
      <c r="M66" s="152">
        <f t="shared" ca="1" si="45"/>
        <v>680820</v>
      </c>
      <c r="N66" s="152">
        <f t="shared" ca="1" si="45"/>
        <v>634148.11</v>
      </c>
      <c r="O66" s="151">
        <f t="shared" ref="O66:O68" ca="1" si="46">IF(L66&gt;0,N66*100/L66,0)</f>
        <v>93.144753385623218</v>
      </c>
      <c r="P66" s="151">
        <f t="shared" ref="P66:P68" ca="1" si="47">IF(M66&gt;0,N66*100/M66,0)</f>
        <v>93.144753385623218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680820</v>
      </c>
      <c r="M68" s="157">
        <f t="shared" ca="1" si="49"/>
        <v>680820</v>
      </c>
      <c r="N68" s="157">
        <f t="shared" ca="1" si="49"/>
        <v>634148.11</v>
      </c>
      <c r="O68" s="156">
        <f t="shared" ca="1" si="46"/>
        <v>93.144753385623218</v>
      </c>
      <c r="P68" s="156">
        <f t="shared" ca="1" si="47"/>
        <v>93.144753385623218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680820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IFERROR(__xludf.DUMMYFUNCTION("IMPORTRANGE(""https://docs.google.com/spreadsheets/d/1Yj_ptqi66GCucihVvJfMjLAmec39IyEx_6qawtMGysU/edit?usp=sharing"",""สบก!AJ41"")"),634148.11)</f>
        <v>634148.11</v>
      </c>
      <c r="O70" s="169">
        <f ca="1">IF(L70&gt;0,N70*100/L70,0)</f>
        <v>93.144753385623218</v>
      </c>
      <c r="P70" s="169">
        <f ca="1">IF(M70&gt;0,N70*100/M70,0)</f>
        <v>93.144753385623218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IFERROR(__xludf.DUMMYFUNCTION("IMPORTRANGE(""https://docs.google.com/spreadsheets/d/1Yj_ptqi66GCucihVvJfMjLAmec39IyEx_6qawtMGysU/edit?usp=sharing"",""สบก!AF41"")"),492620)</f>
        <v>492620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211227.55</v>
      </c>
      <c r="O94" s="151">
        <f t="shared" ref="O94:O96" ca="1" si="53">IF(L94&gt;0,N94*100/L94,0)</f>
        <v>98.658360579168615</v>
      </c>
      <c r="P94" s="151">
        <f t="shared" ref="P94:P96" ca="1" si="54">IF(M94&gt;0,N94*100/M94,0)</f>
        <v>98.658360579168615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211227.55</v>
      </c>
      <c r="O96" s="156">
        <f t="shared" ca="1" si="53"/>
        <v>98.658360579168615</v>
      </c>
      <c r="P96" s="156">
        <f t="shared" ca="1" si="54"/>
        <v>98.658360579168615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IFERROR(__xludf.DUMMYFUNCTION("IMPORTRANGE(""https://docs.google.com/spreadsheets/d/1Yj_ptqi66GCucihVvJfMjLAmec39IyEx_6qawtMGysU/edit?usp=sharing"",""สบก!AS41"")"),119227.55)</f>
        <v>119227.55</v>
      </c>
      <c r="O98" s="169">
        <f ca="1">IF(L98&gt;0,N98*100/L98,0)</f>
        <v>97.647461097461104</v>
      </c>
      <c r="P98" s="169">
        <f ca="1">IF(M98&gt;0,N98*100/M98,0)</f>
        <v>97.647461097461104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31450</v>
      </c>
      <c r="M118" s="152">
        <f t="shared" ca="1" si="58"/>
        <v>31450</v>
      </c>
      <c r="N118" s="152">
        <f t="shared" ca="1" si="58"/>
        <v>31450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31450</v>
      </c>
      <c r="M120" s="157">
        <f t="shared" ca="1" si="62"/>
        <v>31450</v>
      </c>
      <c r="N120" s="157">
        <f t="shared" ca="1" si="62"/>
        <v>31450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31450</v>
      </c>
      <c r="M122" s="168">
        <f ca="1">IFERROR(__xludf.DUMMYFUNCTION("IMPORTRANGE(""https://docs.google.com/spreadsheets/d/1Yj_ptqi66GCucihVvJfMjLAmec39IyEx_6qawtMGysU/edit?usp=sharing"",""สบก!BA41"")"),31450)</f>
        <v>31450</v>
      </c>
      <c r="N122" s="169">
        <f ca="1">IFERROR(__xludf.DUMMYFUNCTION("IMPORTRANGE(""https://docs.google.com/spreadsheets/d/1Yj_ptqi66GCucihVvJfMjLAmec39IyEx_6qawtMGysU/edit?usp=sharing"",""สบก!BB41"")"),31450)</f>
        <v>31450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IFERROR(__xludf.DUMMYFUNCTION("IMPORTRANGE(""https://docs.google.com/spreadsheets/d/1Yj_ptqi66GCucihVvJfMjLAmec39IyEx_6qawtMGysU/edit?usp=sharing"",""สบก!AX41"")"),31450)</f>
        <v>31450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80000</v>
      </c>
      <c r="M140" s="152">
        <f t="shared" ca="1" si="64"/>
        <v>80000</v>
      </c>
      <c r="N140" s="152">
        <f t="shared" ca="1" si="64"/>
        <v>79010</v>
      </c>
      <c r="O140" s="151">
        <f t="shared" ref="O140:O142" ca="1" si="65">IF(L140&gt;0,N140*100/L140,0)</f>
        <v>98.762500000000003</v>
      </c>
      <c r="P140" s="151">
        <f t="shared" ref="P140:P142" ca="1" si="66">IF(M140&gt;0,N140*100/M140,0)</f>
        <v>98.762500000000003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80000</v>
      </c>
      <c r="M142" s="157">
        <f t="shared" ca="1" si="68"/>
        <v>80000</v>
      </c>
      <c r="N142" s="157">
        <f t="shared" ca="1" si="68"/>
        <v>79010</v>
      </c>
      <c r="O142" s="156">
        <f t="shared" ca="1" si="65"/>
        <v>98.762500000000003</v>
      </c>
      <c r="P142" s="156">
        <f t="shared" ca="1" si="66"/>
        <v>98.762500000000003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80000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IFERROR(__xludf.DUMMYFUNCTION("IMPORTRANGE(""https://docs.google.com/spreadsheets/d/1Yj_ptqi66GCucihVvJfMjLAmec39IyEx_6qawtMGysU/edit?usp=sharing"",""สบก!BK41"")"),79010)</f>
        <v>79010</v>
      </c>
      <c r="O144" s="169">
        <f ca="1">IF(L144&gt;0,N144*100/L144,0)</f>
        <v>98.762500000000003</v>
      </c>
      <c r="P144" s="169">
        <f ca="1">IF(M144&gt;0,N144*100/M144,0)</f>
        <v>98.762500000000003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IFERROR(__xludf.DUMMYFUNCTION("IMPORTRANGE(""https://docs.google.com/spreadsheets/d/1Yj_ptqi66GCucihVvJfMjLAmec39IyEx_6qawtMGysU/edit?usp=sharing"",""สบก!BG41"")"),80000)</f>
        <v>80000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216333.33</v>
      </c>
      <c r="O250" s="151">
        <f t="shared" ref="O250:O252" ca="1" si="78">IF(L250&gt;0,N250*100/L250,0)</f>
        <v>97.888384615384609</v>
      </c>
      <c r="P250" s="151">
        <f t="shared" ref="P250:P252" ca="1" si="79">IF(M250&gt;0,N250*100/M250,0)</f>
        <v>97.888384615384609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216333.33</v>
      </c>
      <c r="O252" s="156">
        <f t="shared" ca="1" si="78"/>
        <v>97.888384615384609</v>
      </c>
      <c r="P252" s="156">
        <f t="shared" ca="1" si="79"/>
        <v>97.888384615384609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IFERROR(__xludf.DUMMYFUNCTION("IMPORTRANGE(""https://docs.google.com/spreadsheets/d/1Yj_ptqi66GCucihVvJfMjLAmec39IyEx_6qawtMGysU/edit?usp=sharing"",""สบก!CC41"")"),216333.33)</f>
        <v>216333.33</v>
      </c>
      <c r="O254" s="169">
        <f ca="1">IF(L254&gt;0,N254*100/L254,0)</f>
        <v>97.888384615384609</v>
      </c>
      <c r="P254" s="169">
        <f ca="1">IF(M254&gt;0,N254*100/M254,0)</f>
        <v>97.888384615384609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IFERROR(__xludf.DUMMYFUNCTION("IMPORTRANGE(""https://docs.google.com/spreadsheets/d/1XL5vhW3sbDhbH9Cz0tuDiY8C3ctxq1tqvaCgkFb8cCA/edit?usp=sharing"",""นครพนม!J228"")"),385)</f>
        <v>385</v>
      </c>
      <c r="K328" s="318">
        <f ca="1">IF(I328&gt;0,J328*100/I328,0)</f>
        <v>78.571428571428569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960070</v>
      </c>
      <c r="M329" s="152">
        <f t="shared" ca="1" si="98"/>
        <v>960070</v>
      </c>
      <c r="N329" s="152">
        <f t="shared" ca="1" si="98"/>
        <v>868176.78</v>
      </c>
      <c r="O329" s="151">
        <f t="shared" ref="O329:O331" ca="1" si="99">IF(L329&gt;0,N329*100/L329,0)</f>
        <v>90.428487506119339</v>
      </c>
      <c r="P329" s="151">
        <f t="shared" ref="P329:P331" ca="1" si="100">IF(M329&gt;0,N329*100/M329,0)</f>
        <v>90.428487506119339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960070</v>
      </c>
      <c r="M331" s="157">
        <f t="shared" ca="1" si="102"/>
        <v>960070</v>
      </c>
      <c r="N331" s="157">
        <f t="shared" ca="1" si="102"/>
        <v>868176.78</v>
      </c>
      <c r="O331" s="156">
        <f t="shared" ca="1" si="99"/>
        <v>90.428487506119339</v>
      </c>
      <c r="P331" s="156">
        <f t="shared" ca="1" si="100"/>
        <v>90.428487506119339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860770</v>
      </c>
      <c r="M333" s="168">
        <f ca="1">IFERROR(__xludf.DUMMYFUNCTION("IMPORTRANGE(""https://docs.google.com/spreadsheets/d/1Yj_ptqi66GCucihVvJfMjLAmec39IyEx_6qawtMGysU/edit?usp=sharing"",""สบก!DL41"")"),860770)</f>
        <v>860770</v>
      </c>
      <c r="N333" s="169">
        <f ca="1">IFERROR(__xludf.DUMMYFUNCTION("IMPORTRANGE(""https://docs.google.com/spreadsheets/d/1Yj_ptqi66GCucihVvJfMjLAmec39IyEx_6qawtMGysU/edit?usp=sharing"",""สบก!DM41"")"),768876.78)</f>
        <v>768876.78</v>
      </c>
      <c r="O333" s="169">
        <f ca="1">IF(L333&gt;0,N333*100/L333,0)</f>
        <v>89.324300335745903</v>
      </c>
      <c r="P333" s="169">
        <f ca="1">IF(M333&gt;0,N333*100/M333,0)</f>
        <v>89.324300335745903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IFERROR(__xludf.DUMMYFUNCTION("IMPORTRANGE(""https://docs.google.com/spreadsheets/d/1Yj_ptqi66GCucihVvJfMjLAmec39IyEx_6qawtMGysU/edit?usp=sharing"",""สบก!DI41"")"),471970)</f>
        <v>471970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IFERROR(__xludf.DUMMYFUNCTION("IMPORTRANGE(""https://docs.google.com/spreadsheets/d/1XL5vhW3sbDhbH9Cz0tuDiY8C3ctxq1tqvaCgkFb8cCA/edit?usp=sharing"",""นครพนม!J234"")"),217)</f>
        <v>217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IFERROR(__xludf.DUMMYFUNCTION("IMPORTRANGE(""https://docs.google.com/spreadsheets/d/1XL5vhW3sbDhbH9Cz0tuDiY8C3ctxq1tqvaCgkFb8cCA/edit?usp=sharing"",""นครพนม!J235"")"),2098.7)</f>
        <v>2098.6999999999998</v>
      </c>
      <c r="K340" s="343">
        <f t="shared" ca="1" si="103"/>
        <v>89.68803418803418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IFERROR(__xludf.DUMMYFUNCTION("IMPORTRANGE(""https://docs.google.com/spreadsheets/d/1XL5vhW3sbDhbH9Cz0tuDiY8C3ctxq1tqvaCgkFb8cCA/edit?usp=sharing"",""นครพนม!J236"")"),428)</f>
        <v>428</v>
      </c>
      <c r="K341" s="343">
        <f t="shared" ca="1" si="103"/>
        <v>87.34693877551021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IFERROR(__xludf.DUMMYFUNCTION("IMPORTRANGE(""https://docs.google.com/spreadsheets/d/1XL5vhW3sbDhbH9Cz0tuDiY8C3ctxq1tqvaCgkFb8cCA/edit?usp=sharing"",""นครพนม!J237"")"),4770.69)</f>
        <v>4770.6899999999996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IFERROR(__xludf.DUMMYFUNCTION("IMPORTRANGE(""https://docs.google.com/spreadsheets/d/1XL5vhW3sbDhbH9Cz0tuDiY8C3ctxq1tqvaCgkFb8cCA/edit?usp=sharing"",""นครพนม!J238"")"),1)</f>
        <v>1</v>
      </c>
      <c r="K343" s="343">
        <f t="shared" ca="1" si="103"/>
        <v>0.20408163265306123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IFERROR(__xludf.DUMMYFUNCTION("IMPORTRANGE(""https://docs.google.com/spreadsheets/d/1XL5vhW3sbDhbH9Cz0tuDiY8C3ctxq1tqvaCgkFb8cCA/edit?usp=sharing"",""นครพนม!J239"")"),14.34)</f>
        <v>14.34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IFERROR(__xludf.DUMMYFUNCTION("IMPORTRANGE(""https://docs.google.com/spreadsheets/d/1XL5vhW3sbDhbH9Cz0tuDiY8C3ctxq1tqvaCgkFb8cCA/edit?usp=sharing"",""นครพนม!J240"")"),385)</f>
        <v>385</v>
      </c>
      <c r="K345" s="343">
        <f t="shared" ca="1" si="103"/>
        <v>78.571428571428569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IFERROR(__xludf.DUMMYFUNCTION("IMPORTRANGE(""https://docs.google.com/spreadsheets/d/1XL5vhW3sbDhbH9Cz0tuDiY8C3ctxq1tqvaCgkFb8cCA/edit?usp=sharing"",""นครพนม!J241"")"),4398.19)</f>
        <v>4398.1899999999996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IFERROR(__xludf.DUMMYFUNCTION("IMPORTRANGE(""https://docs.google.com/spreadsheets/d/1XL5vhW3sbDhbH9Cz0tuDiY8C3ctxq1tqvaCgkFb8cCA/edit?usp=sharing"",""นครพนม!L242"")"),2030859)</f>
        <v>2030859</v>
      </c>
      <c r="M347" s="358"/>
      <c r="N347" s="358">
        <f ca="1">IFERROR(__xludf.DUMMYFUNCTION("IMPORTRANGE(""https://docs.google.com/spreadsheets/d/1XL5vhW3sbDhbH9Cz0tuDiY8C3ctxq1tqvaCgkFb8cCA/edit?usp=sharing"",""นครพนม!M242"")"),1410450.46)</f>
        <v>1410450.46</v>
      </c>
      <c r="O347" s="358">
        <f ca="1">+IF(L347&gt;0,N347*100/L347,0)</f>
        <v>69.450929877455792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IFERROR(__xludf.DUMMYFUNCTION("IMPORTRANGE(""https://docs.google.com/spreadsheets/d/1XL5vhW3sbDhbH9Cz0tuDiY8C3ctxq1tqvaCgkFb8cCA/edit?usp=sharing"",""นครพนม!M244"")"),261913)</f>
        <v>261913</v>
      </c>
      <c r="O349" s="373">
        <f ca="1">+IF(L349&gt;0,N349*100/L349,0)</f>
        <v>87.25779584221749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IFERROR(__xludf.DUMMYFUNCTION("IMPORTRANGE(""https://docs.google.com/spreadsheets/d/1XL5vhW3sbDhbH9Cz0tuDiY8C3ctxq1tqvaCgkFb8cCA/edit?usp=sharing"",""นครพนม!M247"")"),261913)</f>
        <v>261913</v>
      </c>
      <c r="O352" s="165">
        <f t="shared" ca="1" si="105"/>
        <v>87.25779584221749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IFERROR(__xludf.DUMMYFUNCTION("IMPORTRANGE(""https://docs.google.com/spreadsheets/d/1XL5vhW3sbDhbH9Cz0tuDiY8C3ctxq1tqvaCgkFb8cCA/edit?usp=sharing"",""นครพนม!M249"")"),261913)</f>
        <v>261913</v>
      </c>
      <c r="O354" s="169">
        <f t="shared" ca="1" si="105"/>
        <v>87.25779584221749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IFERROR(__xludf.DUMMYFUNCTION("IMPORTRANGE(""https://docs.google.com/spreadsheets/d/1XL5vhW3sbDhbH9Cz0tuDiY8C3ctxq1tqvaCgkFb8cCA/edit?usp=sharing"",""นครพนม!M252"")"),118871)</f>
        <v>118871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IFERROR(__xludf.DUMMYFUNCTION("IMPORTRANGE(""https://docs.google.com/spreadsheets/d/1XL5vhW3sbDhbH9Cz0tuDiY8C3ctxq1tqvaCgkFb8cCA/edit?usp=sharing"",""นครพนม!M253"")"),20642)</f>
        <v>20642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IFERROR(__xludf.DUMMYFUNCTION("IMPORTRANGE(""https://docs.google.com/spreadsheets/d/1XL5vhW3sbDhbH9Cz0tuDiY8C3ctxq1tqvaCgkFb8cCA/edit?usp=sharing"",""นครพนม!M275"")"),664582)</f>
        <v>664582</v>
      </c>
      <c r="O380" s="373">
        <f ca="1">+IF(L380&gt;0,N380*100/L380,0)</f>
        <v>64.615369657371758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IFERROR(__xludf.DUMMYFUNCTION("IMPORTRANGE(""https://docs.google.com/spreadsheets/d/1XL5vhW3sbDhbH9Cz0tuDiY8C3ctxq1tqvaCgkFb8cCA/edit?usp=sharing"",""นครพนม!M278"")"),664582)</f>
        <v>664582</v>
      </c>
      <c r="O383" s="165">
        <f t="shared" ca="1" si="109"/>
        <v>64.615369657371758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IFERROR(__xludf.DUMMYFUNCTION("IMPORTRANGE(""https://docs.google.com/spreadsheets/d/1XL5vhW3sbDhbH9Cz0tuDiY8C3ctxq1tqvaCgkFb8cCA/edit?usp=sharing"",""นครพนม!M280"")"),664582)</f>
        <v>664582</v>
      </c>
      <c r="O385" s="169">
        <f t="shared" ca="1" si="109"/>
        <v>64.615369657371758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IFERROR(__xludf.DUMMYFUNCTION("IMPORTRANGE(""https://docs.google.com/spreadsheets/d/1XL5vhW3sbDhbH9Cz0tuDiY8C3ctxq1tqvaCgkFb8cCA/edit?usp=sharing"",""นครพนม!M283"")"),105742)</f>
        <v>105742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IFERROR(__xludf.DUMMYFUNCTION("IMPORTRANGE(""https://docs.google.com/spreadsheets/d/1XL5vhW3sbDhbH9Cz0tuDiY8C3ctxq1tqvaCgkFb8cCA/edit?usp=sharing"",""นครพนม!M330"")"),90236.65)</f>
        <v>90236.65</v>
      </c>
      <c r="O435" s="412">
        <f t="shared" ref="O435:O439" ca="1" si="114">+IF(L435&gt;0,N435*100/L435,0)</f>
        <v>81.662126696832573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IFERROR(__xludf.DUMMYFUNCTION("IMPORTRANGE(""https://docs.google.com/spreadsheets/d/1XL5vhW3sbDhbH9Cz0tuDiY8C3ctxq1tqvaCgkFb8cCA/edit?usp=sharing"",""นครพนม!M332"")"),90236.65)</f>
        <v>90236.65</v>
      </c>
      <c r="O437" s="169">
        <f t="shared" ca="1" si="114"/>
        <v>81.662126696832573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IFERROR(__xludf.DUMMYFUNCTION("IMPORTRANGE(""https://docs.google.com/spreadsheets/d/1XL5vhW3sbDhbH9Cz0tuDiY8C3ctxq1tqvaCgkFb8cCA/edit?usp=sharing"",""นครพนม!M334"")"),90236.65)</f>
        <v>90236.65</v>
      </c>
      <c r="O439" s="169">
        <f t="shared" ca="1" si="114"/>
        <v>81.662126696832573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IFERROR(__xludf.DUMMYFUNCTION("IMPORTRANGE(""https://docs.google.com/spreadsheets/d/1XL5vhW3sbDhbH9Cz0tuDiY8C3ctxq1tqvaCgkFb8cCA/edit?usp=sharing"",""นครพนม!M335"")"),59588)</f>
        <v>59588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IFERROR(__xludf.DUMMYFUNCTION("IMPORTRANGE(""https://docs.google.com/spreadsheets/d/1XL5vhW3sbDhbH9Cz0tuDiY8C3ctxq1tqvaCgkFb8cCA/edit?usp=sharing"",""นครพนม!M338"")"),30648.65)</f>
        <v>30648.65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IFERROR(__xludf.DUMMYFUNCTION("IMPORTRANGE(""https://docs.google.com/spreadsheets/d/1XL5vhW3sbDhbH9Cz0tuDiY8C3ctxq1tqvaCgkFb8cCA/edit?usp=sharing"",""นครพนม!J350"")"),29745)</f>
        <v>29745</v>
      </c>
      <c r="K455" s="372">
        <f ca="1">IF(I455&gt;0,J455*100/I455,0)</f>
        <v>100.0033620225928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IFERROR(__xludf.DUMMYFUNCTION("IMPORTRANGE(""https://docs.google.com/spreadsheets/d/1XL5vhW3sbDhbH9Cz0tuDiY8C3ctxq1tqvaCgkFb8cCA/edit?usp=sharing"",""นครพนม!M350"")"),128886)</f>
        <v>128886</v>
      </c>
      <c r="O455" s="373">
        <f t="shared" ref="O455:O459" ca="1" si="116">+IF(L455&gt;0,N455*100/L455,0)</f>
        <v>47.090416844782041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IFERROR(__xludf.DUMMYFUNCTION("IMPORTRANGE(""https://docs.google.com/spreadsheets/d/1XL5vhW3sbDhbH9Cz0tuDiY8C3ctxq1tqvaCgkFb8cCA/edit?usp=sharing"",""นครพนม!M352"")"),128886)</f>
        <v>128886</v>
      </c>
      <c r="O457" s="169">
        <f t="shared" ca="1" si="116"/>
        <v>47.090416844782041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IFERROR(__xludf.DUMMYFUNCTION("IMPORTRANGE(""https://docs.google.com/spreadsheets/d/1XL5vhW3sbDhbH9Cz0tuDiY8C3ctxq1tqvaCgkFb8cCA/edit?usp=sharing"",""นครพนม!M354"")"),128886)</f>
        <v>128886</v>
      </c>
      <c r="O459" s="169">
        <f t="shared" ca="1" si="116"/>
        <v>47.090416844782041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IFERROR(__xludf.DUMMYFUNCTION("IMPORTRANGE(""https://docs.google.com/spreadsheets/d/1XL5vhW3sbDhbH9Cz0tuDiY8C3ctxq1tqvaCgkFb8cCA/edit?usp=sharing"",""นครพนม!M358"")"),128886)</f>
        <v>128886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IFERROR(__xludf.DUMMYFUNCTION("IMPORTRANGE(""https://docs.google.com/spreadsheets/d/1XL5vhW3sbDhbH9Cz0tuDiY8C3ctxq1tqvaCgkFb8cCA/edit?usp=sharing"",""นครพนม!J359"")"),29745)</f>
        <v>29745</v>
      </c>
      <c r="K464" s="269">
        <f t="shared" ref="K464:K515" ca="1" si="117">IF(I464&gt;0,J464*100/I464,0)</f>
        <v>100.0033620225928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IFERROR(__xludf.DUMMYFUNCTION("IMPORTRANGE(""https://docs.google.com/spreadsheets/d/1XL5vhW3sbDhbH9Cz0tuDiY8C3ctxq1tqvaCgkFb8cCA/edit?usp=sharing"",""นครพนม!J376"")"),29745)</f>
        <v>29745</v>
      </c>
      <c r="K481" s="202">
        <f t="shared" ca="1" si="117"/>
        <v>100.0033620225928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IFERROR(__xludf.DUMMYFUNCTION("IMPORTRANGE(""https://docs.google.com/spreadsheets/d/1XL5vhW3sbDhbH9Cz0tuDiY8C3ctxq1tqvaCgkFb8cCA/edit?usp=sharing"",""นครพนม!J377"")"),2630)</f>
        <v>2630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IFERROR(__xludf.DUMMYFUNCTION("IMPORTRANGE(""https://docs.google.com/spreadsheets/d/1XL5vhW3sbDhbH9Cz0tuDiY8C3ctxq1tqvaCgkFb8cCA/edit?usp=sharing"",""นครพนม!J378"")"),26411)</f>
        <v>26411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IFERROR(__xludf.DUMMYFUNCTION("IMPORTRANGE(""https://docs.google.com/spreadsheets/d/1XL5vhW3sbDhbH9Cz0tuDiY8C3ctxq1tqvaCgkFb8cCA/edit?usp=sharing"",""นครพนม!J379"")"),2378)</f>
        <v>2378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IFERROR(__xludf.DUMMYFUNCTION("IMPORTRANGE(""https://docs.google.com/spreadsheets/d/1XL5vhW3sbDhbH9Cz0tuDiY8C3ctxq1tqvaCgkFb8cCA/edit?usp=sharing"",""นครพนม!J380"")"),729)</f>
        <v>729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IFERROR(__xludf.DUMMYFUNCTION("IMPORTRANGE(""https://docs.google.com/spreadsheets/d/1XL5vhW3sbDhbH9Cz0tuDiY8C3ctxq1tqvaCgkFb8cCA/edit?usp=sharing"",""นครพนม!J381"")"),52)</f>
        <v>52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IFERROR(__xludf.DUMMYFUNCTION("IMPORTRANGE(""https://docs.google.com/spreadsheets/d/1XL5vhW3sbDhbH9Cz0tuDiY8C3ctxq1tqvaCgkFb8cCA/edit?usp=sharing"",""นครพนม!J382"")"),325)</f>
        <v>325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IFERROR(__xludf.DUMMYFUNCTION("IMPORTRANGE(""https://docs.google.com/spreadsheets/d/1XL5vhW3sbDhbH9Cz0tuDiY8C3ctxq1tqvaCgkFb8cCA/edit?usp=sharing"",""นครพนม!J383"")"),30)</f>
        <v>30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IFERROR(__xludf.DUMMYFUNCTION("IMPORTRANGE(""https://docs.google.com/spreadsheets/d/1XL5vhW3sbDhbH9Cz0tuDiY8C3ctxq1tqvaCgkFb8cCA/edit?usp=sharing"",""นครพนม!J384"")"),325)</f>
        <v>325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IFERROR(__xludf.DUMMYFUNCTION("IMPORTRANGE(""https://docs.google.com/spreadsheets/d/1XL5vhW3sbDhbH9Cz0tuDiY8C3ctxq1tqvaCgkFb8cCA/edit?usp=sharing"",""นครพนม!J385"")"),30)</f>
        <v>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IFERROR(__xludf.DUMMYFUNCTION("IMPORTRANGE(""https://docs.google.com/spreadsheets/d/1XL5vhW3sbDhbH9Cz0tuDiY8C3ctxq1tqvaCgkFb8cCA/edit?usp=sharing"",""นครพนม!J388"")"),2280)</f>
        <v>2280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IFERROR(__xludf.DUMMYFUNCTION("IMPORTRANGE(""https://docs.google.com/spreadsheets/d/1XL5vhW3sbDhbH9Cz0tuDiY8C3ctxq1tqvaCgkFb8cCA/edit?usp=sharing"",""นครพนม!J389"")"),170)</f>
        <v>170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IFERROR(__xludf.DUMMYFUNCTION("IMPORTRANGE(""https://docs.google.com/spreadsheets/d/1XL5vhW3sbDhbH9Cz0tuDiY8C3ctxq1tqvaCgkFb8cCA/edit?usp=sharing"",""นครพนม!J392"")"),2078)</f>
        <v>2078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IFERROR(__xludf.DUMMYFUNCTION("IMPORTRANGE(""https://docs.google.com/spreadsheets/d/1XL5vhW3sbDhbH9Cz0tuDiY8C3ctxq1tqvaCgkFb8cCA/edit?usp=sharing"",""นครพนม!J393"")"),2078)</f>
        <v>2078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IFERROR(__xludf.DUMMYFUNCTION("IMPORTRANGE(""https://docs.google.com/spreadsheets/d/1XL5vhW3sbDhbH9Cz0tuDiY8C3ctxq1tqvaCgkFb8cCA/edit?usp=sharing"",""นครพนม!J394"")"),268)</f>
        <v>268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IFERROR(__xludf.DUMMYFUNCTION("IMPORTRANGE(""https://docs.google.com/spreadsheets/d/1XL5vhW3sbDhbH9Cz0tuDiY8C3ctxq1tqvaCgkFb8cCA/edit?usp=sharing"",""นครพนม!J395"")"),2078)</f>
        <v>2078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IFERROR(__xludf.DUMMYFUNCTION("IMPORTRANGE(""https://docs.google.com/spreadsheets/d/1XL5vhW3sbDhbH9Cz0tuDiY8C3ctxq1tqvaCgkFb8cCA/edit?usp=sharing"",""นครพนม!J396"")"),268)</f>
        <v>268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IFERROR(__xludf.DUMMYFUNCTION("IMPORTRANGE(""https://docs.google.com/spreadsheets/d/1XL5vhW3sbDhbH9Cz0tuDiY8C3ctxq1tqvaCgkFb8cCA/edit?usp=sharing"",""นครพนม!J397"")"),2020)</f>
        <v>2020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IFERROR(__xludf.DUMMYFUNCTION("IMPORTRANGE(""https://docs.google.com/spreadsheets/d/1XL5vhW3sbDhbH9Cz0tuDiY8C3ctxq1tqvaCgkFb8cCA/edit?usp=sharing"",""นครพนม!J398"")"),260)</f>
        <v>260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IFERROR(__xludf.DUMMYFUNCTION("IMPORTRANGE(""https://docs.google.com/spreadsheets/d/1XL5vhW3sbDhbH9Cz0tuDiY8C3ctxq1tqvaCgkFb8cCA/edit?usp=sharing"",""นครพนม!J399"")"),58)</f>
        <v>58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IFERROR(__xludf.DUMMYFUNCTION("IMPORTRANGE(""https://docs.google.com/spreadsheets/d/1XL5vhW3sbDhbH9Cz0tuDiY8C3ctxq1tqvaCgkFb8cCA/edit?usp=sharing"",""นครพนม!J400"")"),8)</f>
        <v>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IFERROR(__xludf.DUMMYFUNCTION("IMPORTRANGE(""https://docs.google.com/spreadsheets/d/1XL5vhW3sbDhbH9Cz0tuDiY8C3ctxq1tqvaCgkFb8cCA/edit?usp=sharing"",""นครพนม!J459"")"),3289)</f>
        <v>3289</v>
      </c>
      <c r="K564" s="372">
        <f ca="1">IF(I564&gt;0,J564*100/I564,0)</f>
        <v>274.08333333333331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IFERROR(__xludf.DUMMYFUNCTION("IMPORTRANGE(""https://docs.google.com/spreadsheets/d/1XL5vhW3sbDhbH9Cz0tuDiY8C3ctxq1tqvaCgkFb8cCA/edit?usp=sharing"",""นครพนม!J468"")"),3289)</f>
        <v>3289</v>
      </c>
      <c r="K573" s="202">
        <f ca="1">IF(I573&gt;0,J573*100/I573,0)</f>
        <v>274.08333333333331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IFERROR(__xludf.DUMMYFUNCTION("IMPORTRANGE(""https://docs.google.com/spreadsheets/d/1XL5vhW3sbDhbH9Cz0tuDiY8C3ctxq1tqvaCgkFb8cCA/edit?usp=sharing"",""นครพนม!J472"")"),3150)</f>
        <v>3150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IFERROR(__xludf.DUMMYFUNCTION("IMPORTRANGE(""https://docs.google.com/spreadsheets/d/1XL5vhW3sbDhbH9Cz0tuDiY8C3ctxq1tqvaCgkFb8cCA/edit?usp=sharing"",""นครพนม!L492"")"),10600)</f>
        <v>10600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12.735849056603774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IFERROR(__xludf.DUMMYFUNCTION("IMPORTRANGE(""https://docs.google.com/spreadsheets/d/1XL5vhW3sbDhbH9Cz0tuDiY8C3ctxq1tqvaCgkFb8cCA/edit?usp=sharing"",""นครพนม!L494"")"),10600)</f>
        <v>10600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12.735849056603774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IFERROR(__xludf.DUMMYFUNCTION("IMPORTRANGE(""https://docs.google.com/spreadsheets/d/1XL5vhW3sbDhbH9Cz0tuDiY8C3ctxq1tqvaCgkFb8cCA/edit?usp=sharing"",""นครพนม!L496"")"),10600)</f>
        <v>10600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12.735849056603774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IFERROR(__xludf.DUMMYFUNCTION("IMPORTRANGE(""https://docs.google.com/spreadsheets/d/1XL5vhW3sbDhbH9Cz0tuDiY8C3ctxq1tqvaCgkFb8cCA/edit?usp=sharing"",""นครพนม!J523"")"),2037505.04)</f>
        <v>2037505.04</v>
      </c>
      <c r="K628" s="343">
        <f t="shared" ref="K628:K635" ca="1" si="129">IF(I628&gt;0,J628*100/I628,0)</f>
        <v>92.830403341204658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IFERROR(__xludf.DUMMYFUNCTION("IMPORTRANGE(""https://docs.google.com/spreadsheets/d/1XL5vhW3sbDhbH9Cz0tuDiY8C3ctxq1tqvaCgkFb8cCA/edit?usp=sharing"",""นครพนม!J524"")"),203)</f>
        <v>203</v>
      </c>
      <c r="K629" s="343">
        <f t="shared" ca="1" si="129"/>
        <v>94.859813084112147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IFERROR(__xludf.DUMMYFUNCTION("IMPORTRANGE(""https://docs.google.com/spreadsheets/d/1XL5vhW3sbDhbH9Cz0tuDiY8C3ctxq1tqvaCgkFb8cCA/edit?usp=sharing"",""นครพนม!J525"")"),662131.07)</f>
        <v>662131.06999999995</v>
      </c>
      <c r="K630" s="343">
        <f t="shared" ca="1" si="129"/>
        <v>21.144218325572727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IFERROR(__xludf.DUMMYFUNCTION("IMPORTRANGE(""https://docs.google.com/spreadsheets/d/1XL5vhW3sbDhbH9Cz0tuDiY8C3ctxq1tqvaCgkFb8cCA/edit?usp=sharing"",""นครพนม!J526"")"),96)</f>
        <v>96</v>
      </c>
      <c r="K631" s="343">
        <f t="shared" ca="1" si="129"/>
        <v>66.666666666666671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IFERROR(__xludf.DUMMYFUNCTION("IMPORTRANGE(""https://docs.google.com/spreadsheets/d/1XL5vhW3sbDhbH9Cz0tuDiY8C3ctxq1tqvaCgkFb8cCA/edit?usp=sharing"",""นครพนม!J527"")"),105076.78)</f>
        <v>105076.78</v>
      </c>
      <c r="K632" s="343">
        <f t="shared" ca="1" si="129"/>
        <v>51.565496051178016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IFERROR(__xludf.DUMMYFUNCTION("IMPORTRANGE(""https://docs.google.com/spreadsheets/d/1XL5vhW3sbDhbH9Cz0tuDiY8C3ctxq1tqvaCgkFb8cCA/edit?usp=sharing"",""นครพนม!J528"")"),17)</f>
        <v>17</v>
      </c>
      <c r="K633" s="343">
        <f t="shared" ca="1" si="129"/>
        <v>106.25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IFERROR(__xludf.DUMMYFUNCTION("IMPORTRANGE(""https://docs.google.com/spreadsheets/d/1XL5vhW3sbDhbH9Cz0tuDiY8C3ctxq1tqvaCgkFb8cCA/edit#gid=346597447"",""นครพนม!J544"")"),3)</f>
        <v>3</v>
      </c>
      <c r="K649" s="587">
        <f t="shared" ca="1" si="131"/>
        <v>25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2" t="s">
        <v>2</v>
      </c>
      <c r="B5" s="663"/>
      <c r="C5" s="663"/>
      <c r="D5" s="663"/>
      <c r="E5" s="663"/>
      <c r="F5" s="663"/>
      <c r="G5" s="664"/>
      <c r="H5" s="655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8" t="s">
        <v>15</v>
      </c>
      <c r="B7" s="658"/>
      <c r="C7" s="658"/>
      <c r="D7" s="658"/>
      <c r="E7" s="658"/>
      <c r="F7" s="658"/>
      <c r="G7" s="6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11362313.609999999</v>
      </c>
      <c r="M8" s="23">
        <f t="shared" ca="1" si="0"/>
        <v>6785502.6100000003</v>
      </c>
      <c r="N8" s="23">
        <f t="shared" ca="1" si="0"/>
        <v>10478950.640000001</v>
      </c>
      <c r="O8" s="22">
        <f t="shared" ref="O8:O16" ca="1" si="1">IF(L8&gt;0,N8*100/L8,0)</f>
        <v>92.225500894267256</v>
      </c>
      <c r="P8" s="22">
        <f t="shared" ref="P8:P16" ca="1" si="2">IF(M8&gt;0,N8*100/M8,0)</f>
        <v>154.43145839420728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11362313.609999999</v>
      </c>
      <c r="M10" s="30">
        <f t="shared" ca="1" si="4"/>
        <v>6785502.6100000003</v>
      </c>
      <c r="N10" s="30">
        <f t="shared" ca="1" si="4"/>
        <v>10478950.640000001</v>
      </c>
      <c r="O10" s="29">
        <f t="shared" ca="1" si="1"/>
        <v>92.225500894267256</v>
      </c>
      <c r="P10" s="29">
        <f t="shared" ca="1" si="2"/>
        <v>154.43145839420728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11129513.609999999</v>
      </c>
      <c r="M12" s="38">
        <f t="shared" ca="1" si="6"/>
        <v>6552702.6100000003</v>
      </c>
      <c r="N12" s="38">
        <f t="shared" ca="1" si="6"/>
        <v>10246150.640000001</v>
      </c>
      <c r="O12" s="38">
        <f t="shared" ca="1" si="1"/>
        <v>92.062878927554507</v>
      </c>
      <c r="P12" s="38">
        <f t="shared" ca="1" si="2"/>
        <v>156.36526254622746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3302297.6100000003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7827216</v>
      </c>
      <c r="M14" s="38">
        <f t="shared" si="8"/>
        <v>0</v>
      </c>
      <c r="N14" s="38">
        <f t="shared" ca="1" si="8"/>
        <v>4052265.9499999997</v>
      </c>
      <c r="O14" s="38">
        <f t="shared" ca="1" si="1"/>
        <v>51.771484905999785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8" t="s">
        <v>24</v>
      </c>
      <c r="B17" s="658"/>
      <c r="C17" s="658"/>
      <c r="D17" s="658"/>
      <c r="E17" s="658"/>
      <c r="F17" s="658"/>
      <c r="G17" s="6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6785502.6100000003</v>
      </c>
      <c r="M18" s="23">
        <f t="shared" ca="1" si="11"/>
        <v>6785502.6100000003</v>
      </c>
      <c r="N18" s="23">
        <f t="shared" ca="1" si="11"/>
        <v>6426684.6900000004</v>
      </c>
      <c r="O18" s="22">
        <f t="shared" ref="O18:O20" ca="1" si="12">IF(L18&gt;0,N18*100/L18,0)</f>
        <v>94.711992012629992</v>
      </c>
      <c r="P18" s="22">
        <f t="shared" ref="P18:P26" ca="1" si="13">IF(M18&gt;0,N18*100/M18,0)</f>
        <v>94.711992012629992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6785502.6100000003</v>
      </c>
      <c r="M20" s="30">
        <f t="shared" ca="1" si="15"/>
        <v>6785502.6100000003</v>
      </c>
      <c r="N20" s="30">
        <f t="shared" ca="1" si="15"/>
        <v>6426684.6900000004</v>
      </c>
      <c r="O20" s="29">
        <f t="shared" ca="1" si="12"/>
        <v>94.711992012629992</v>
      </c>
      <c r="P20" s="29">
        <f t="shared" ca="1" si="13"/>
        <v>94.711992012629992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6552702.6100000003</v>
      </c>
      <c r="M22" s="41">
        <f t="shared" ca="1" si="18"/>
        <v>6552702.6100000003</v>
      </c>
      <c r="N22" s="38">
        <f t="shared" ca="1" si="18"/>
        <v>6193884.6900000004</v>
      </c>
      <c r="O22" s="38">
        <f t="shared" ca="1" si="17"/>
        <v>94.52412323042995</v>
      </c>
      <c r="P22" s="38">
        <f t="shared" ca="1" si="13"/>
        <v>94.52412323042995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3302297.6100000003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3250405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8" t="s">
        <v>25</v>
      </c>
      <c r="B27" s="658"/>
      <c r="C27" s="658"/>
      <c r="D27" s="658"/>
      <c r="E27" s="658"/>
      <c r="F27" s="658"/>
      <c r="G27" s="6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4576811</v>
      </c>
      <c r="M28" s="23">
        <f t="shared" si="23"/>
        <v>0</v>
      </c>
      <c r="N28" s="23">
        <f t="shared" ca="1" si="23"/>
        <v>4052265.9499999997</v>
      </c>
      <c r="O28" s="22">
        <f t="shared" ref="O28:O30" ca="1" si="24">IF(L28&gt;0,N28*100/L28,0)</f>
        <v>88.539071200449399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4576811</v>
      </c>
      <c r="M30" s="30">
        <f t="shared" si="27"/>
        <v>0</v>
      </c>
      <c r="N30" s="30">
        <f t="shared" ca="1" si="27"/>
        <v>4052265.9499999997</v>
      </c>
      <c r="O30" s="29">
        <f t="shared" ca="1" si="24"/>
        <v>88.539071200449399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4576811</v>
      </c>
      <c r="M32" s="38">
        <f t="shared" si="30"/>
        <v>0</v>
      </c>
      <c r="N32" s="38">
        <f t="shared" ca="1" si="30"/>
        <v>4052265.9499999997</v>
      </c>
      <c r="O32" s="38">
        <f t="shared" ca="1" si="29"/>
        <v>88.539071200449399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4576811</v>
      </c>
      <c r="M34" s="38">
        <f t="shared" si="32"/>
        <v>0</v>
      </c>
      <c r="N34" s="38">
        <f t="shared" ca="1" si="32"/>
        <v>4052265.9499999997</v>
      </c>
      <c r="O34" s="38">
        <f t="shared" ca="1" si="29"/>
        <v>88.539071200449399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6785502.6100000003</v>
      </c>
      <c r="M37" s="54">
        <f t="shared" ca="1" si="33"/>
        <v>6785502.6100000003</v>
      </c>
      <c r="N37" s="54">
        <f t="shared" ca="1" si="33"/>
        <v>6426684.6900000004</v>
      </c>
      <c r="O37" s="55">
        <f t="shared" ca="1" si="29"/>
        <v>94.711992012629992</v>
      </c>
      <c r="P37" s="55">
        <f t="shared" ca="1" si="25"/>
        <v>94.711992012629992</v>
      </c>
    </row>
    <row r="38" spans="1:16" ht="21.75" customHeight="1" x14ac:dyDescent="0.3">
      <c r="A38" s="671" t="s">
        <v>27</v>
      </c>
      <c r="B38" s="658"/>
      <c r="C38" s="658"/>
      <c r="D38" s="658"/>
      <c r="E38" s="658"/>
      <c r="F38" s="658"/>
      <c r="G38" s="6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2" t="s">
        <v>28</v>
      </c>
      <c r="C39" s="644"/>
      <c r="D39" s="644"/>
      <c r="E39" s="644"/>
      <c r="F39" s="644"/>
      <c r="G39" s="644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1288401.8700000001</v>
      </c>
      <c r="M41" s="78">
        <f t="shared" ca="1" si="34"/>
        <v>1288401.8700000001</v>
      </c>
      <c r="N41" s="78">
        <f t="shared" ca="1" si="34"/>
        <v>1264648.29</v>
      </c>
      <c r="O41" s="77">
        <f t="shared" ref="O41:O43" ca="1" si="35">IF(L41&gt;0,N41*100/L41,0)</f>
        <v>98.156353188155492</v>
      </c>
      <c r="P41" s="77">
        <f t="shared" ref="P41:P43" ca="1" si="36">IF(M41&gt;0,N41*100/M41,0)</f>
        <v>98.156353188155492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1288401.8700000001</v>
      </c>
      <c r="M43" s="78">
        <f t="shared" ca="1" si="38"/>
        <v>1288401.8700000001</v>
      </c>
      <c r="N43" s="78">
        <f t="shared" ca="1" si="38"/>
        <v>1264648.29</v>
      </c>
      <c r="O43" s="77">
        <f t="shared" ca="1" si="35"/>
        <v>98.156353188155492</v>
      </c>
      <c r="P43" s="77">
        <f t="shared" ca="1" si="36"/>
        <v>98.156353188155492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1240401.8700000001</v>
      </c>
      <c r="M45" s="49">
        <f ca="1">IFERROR(__xludf.DUMMYFUNCTION("IMPORTRANGE(""https://docs.google.com/spreadsheets/d/1Yj_ptqi66GCucihVvJfMjLAmec39IyEx_6qawtMGysU/edit?usp=sharing"",""สบก!Q42"")"),1240401.87)</f>
        <v>1240401.8700000001</v>
      </c>
      <c r="N45" s="49">
        <f ca="1">IFERROR(__xludf.DUMMYFUNCTION("IMPORTRANGE(""https://docs.google.com/spreadsheets/d/1Yj_ptqi66GCucihVvJfMjLAmec39IyEx_6qawtMGysU/edit?usp=sharing"",""สบก!R42"")"),1216648.29)</f>
        <v>1216648.29</v>
      </c>
      <c r="O45" s="38">
        <f ca="1">IF(L45&gt;0,N45*100/L45,0)</f>
        <v>98.085009336530575</v>
      </c>
      <c r="P45" s="38">
        <f ca="1">IF(M45&gt;0,N45*100/M45,0)</f>
        <v>98.085009336530575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IFERROR(__xludf.DUMMYFUNCTION("IMPORTRANGE(""https://docs.google.com/spreadsheets/d/1Yj_ptqi66GCucihVvJfMjLAmec39IyEx_6qawtMGysU/edit?usp=sharing"",""สบก!M42"")"),1240401.87)</f>
        <v>1240401.8700000001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926295.74</v>
      </c>
      <c r="M53" s="121">
        <f t="shared" ca="1" si="39"/>
        <v>926295.74</v>
      </c>
      <c r="N53" s="121">
        <f t="shared" ca="1" si="39"/>
        <v>834595.74</v>
      </c>
      <c r="O53" s="120">
        <f t="shared" ref="O53:O55" ca="1" si="40">IF(L53&gt;0,N53*100/L53,0)</f>
        <v>90.100353910728344</v>
      </c>
      <c r="P53" s="120">
        <f t="shared" ref="P53:P55" ca="1" si="41">IF(M53&gt;0,N53*100/M53,0)</f>
        <v>90.100353910728344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926295.74</v>
      </c>
      <c r="M55" s="121">
        <f t="shared" ca="1" si="43"/>
        <v>926295.74</v>
      </c>
      <c r="N55" s="121">
        <f t="shared" ca="1" si="43"/>
        <v>834595.74</v>
      </c>
      <c r="O55" s="120">
        <f t="shared" ca="1" si="40"/>
        <v>90.100353910728344</v>
      </c>
      <c r="P55" s="120">
        <f t="shared" ca="1" si="41"/>
        <v>90.100353910728344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926295.74</v>
      </c>
      <c r="M57" s="49">
        <f ca="1">IFERROR(__xludf.DUMMYFUNCTION("IMPORTRANGE(""https://docs.google.com/spreadsheets/d/1Yj_ptqi66GCucihVvJfMjLAmec39IyEx_6qawtMGysU/edit?usp=sharing"",""สบก!Z42"")"),926295.74)</f>
        <v>926295.74</v>
      </c>
      <c r="N57" s="49">
        <f ca="1">IFERROR(__xludf.DUMMYFUNCTION("IMPORTRANGE(""https://docs.google.com/spreadsheets/d/1Yj_ptqi66GCucihVvJfMjLAmec39IyEx_6qawtMGysU/edit?usp=sharing"",""สบก!AA42"")"),834595.74)</f>
        <v>834595.74</v>
      </c>
      <c r="O57" s="38">
        <f ca="1">IF(L57&gt;0,N57*100/L57,0)</f>
        <v>90.100353910728344</v>
      </c>
      <c r="P57" s="38">
        <f ca="1">IF(M57&gt;0,N57*100/M57,0)</f>
        <v>90.100353910728344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IFERROR(__xludf.DUMMYFUNCTION("IMPORTRANGE(""https://docs.google.com/spreadsheets/d/1Yj_ptqi66GCucihVvJfMjLAmec39IyEx_6qawtMGysU/edit?usp=sharing"",""สบก!V42"")"),926295.74)</f>
        <v>926295.74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321780</v>
      </c>
      <c r="M94" s="152">
        <f t="shared" ca="1" si="52"/>
        <v>321780</v>
      </c>
      <c r="N94" s="152">
        <f t="shared" ca="1" si="52"/>
        <v>321780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321780</v>
      </c>
      <c r="M96" s="157">
        <f t="shared" ca="1" si="56"/>
        <v>321780</v>
      </c>
      <c r="N96" s="157">
        <f t="shared" ca="1" si="56"/>
        <v>321780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136980</v>
      </c>
      <c r="M98" s="168">
        <f ca="1">IFERROR(__xludf.DUMMYFUNCTION("IMPORTRANGE(""https://docs.google.com/spreadsheets/d/1Yj_ptqi66GCucihVvJfMjLAmec39IyEx_6qawtMGysU/edit?usp=sharing"",""สบก!AR42"")"),136980)</f>
        <v>136980</v>
      </c>
      <c r="N98" s="169">
        <f ca="1">IFERROR(__xludf.DUMMYFUNCTION("IMPORTRANGE(""https://docs.google.com/spreadsheets/d/1Yj_ptqi66GCucihVvJfMjLAmec39IyEx_6qawtMGysU/edit?usp=sharing"",""สบก!AS42"")"),136980)</f>
        <v>136980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IFERROR(__xludf.DUMMYFUNCTION("IMPORTRANGE(""https://docs.google.com/spreadsheets/d/1Yj_ptqi66GCucihVvJfMjLAmec39IyEx_6qawtMGysU/edit?usp=sharing"",""สบก!AO42"")"),136980)</f>
        <v>136980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597600</v>
      </c>
      <c r="M140" s="152">
        <f t="shared" ca="1" si="64"/>
        <v>597600</v>
      </c>
      <c r="N140" s="152">
        <f t="shared" ca="1" si="64"/>
        <v>570909.68999999994</v>
      </c>
      <c r="O140" s="151">
        <f t="shared" ref="O140:O142" ca="1" si="65">IF(L140&gt;0,N140*100/L140,0)</f>
        <v>95.533749999999984</v>
      </c>
      <c r="P140" s="151">
        <f t="shared" ref="P140:P142" ca="1" si="66">IF(M140&gt;0,N140*100/M140,0)</f>
        <v>95.533749999999984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597600</v>
      </c>
      <c r="M142" s="157">
        <f t="shared" ca="1" si="68"/>
        <v>597600</v>
      </c>
      <c r="N142" s="157">
        <f t="shared" ca="1" si="68"/>
        <v>570909.68999999994</v>
      </c>
      <c r="O142" s="156">
        <f t="shared" ca="1" si="65"/>
        <v>95.533749999999984</v>
      </c>
      <c r="P142" s="156">
        <f t="shared" ca="1" si="66"/>
        <v>95.533749999999984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597600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IFERROR(__xludf.DUMMYFUNCTION("IMPORTRANGE(""https://docs.google.com/spreadsheets/d/1Yj_ptqi66GCucihVvJfMjLAmec39IyEx_6qawtMGysU/edit?usp=sharing"",""สบก!BK42"")"),570909.69)</f>
        <v>570909.68999999994</v>
      </c>
      <c r="O144" s="169">
        <f ca="1">IF(L144&gt;0,N144*100/L144,0)</f>
        <v>95.533749999999984</v>
      </c>
      <c r="P144" s="169">
        <f ca="1">IF(M144&gt;0,N144*100/M144,0)</f>
        <v>95.533749999999984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IFERROR(__xludf.DUMMYFUNCTION("IMPORTRANGE(""https://docs.google.com/spreadsheets/d/1Yj_ptqi66GCucihVvJfMjLAmec39IyEx_6qawtMGysU/edit?usp=sharing"",""สบก!BG42"")"),128000)</f>
        <v>128000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IFERROR(__xludf.DUMMYFUNCTION("IMPORTRANGE(""https://docs.google.com/spreadsheets/d/1XL5vhW3sbDhbH9Cz0tuDiY8C3ctxq1tqvaCgkFb8cCA/edit?usp=sharing"",""นครราชสีมา!J114"")"),70000)</f>
        <v>70000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IFERROR(__xludf.DUMMYFUNCTION("IMPORTRANGE(""https://docs.google.com/spreadsheets/d/1XL5vhW3sbDhbH9Cz0tuDiY8C3ctxq1tqvaCgkFb8cCA/edit?usp=sharing"",""นครราชสีมา!J124"")"),70000)</f>
        <v>70000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IFERROR(__xludf.DUMMYFUNCTION("IMPORTRANGE(""https://docs.google.com/spreadsheets/d/1XL5vhW3sbDhbH9Cz0tuDiY8C3ctxq1tqvaCgkFb8cCA/edit?usp=sharing"",""นครราชสีมา!J125"")"),70000)</f>
        <v>70000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36125</v>
      </c>
      <c r="M220" s="152">
        <f t="shared" ca="1" si="72"/>
        <v>36125</v>
      </c>
      <c r="N220" s="152">
        <f t="shared" ca="1" si="72"/>
        <v>36125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36125</v>
      </c>
      <c r="M222" s="157">
        <f t="shared" ca="1" si="76"/>
        <v>36125</v>
      </c>
      <c r="N222" s="157">
        <f t="shared" ca="1" si="76"/>
        <v>36125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36125</v>
      </c>
      <c r="M224" s="168">
        <f ca="1">IFERROR(__xludf.DUMMYFUNCTION("IMPORTRANGE(""https://docs.google.com/spreadsheets/d/1Yj_ptqi66GCucihVvJfMjLAmec39IyEx_6qawtMGysU/edit?usp=sharing"",""สบก!BS42"")"),36125)</f>
        <v>36125</v>
      </c>
      <c r="N224" s="169">
        <f ca="1">IFERROR(__xludf.DUMMYFUNCTION("IMPORTRANGE(""https://docs.google.com/spreadsheets/d/1Yj_ptqi66GCucihVvJfMjLAmec39IyEx_6qawtMGysU/edit?usp=sharing"",""สบก!BT42"")"),36125)</f>
        <v>36125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IFERROR(__xludf.DUMMYFUNCTION("IMPORTRANGE(""https://docs.google.com/spreadsheets/d/1Yj_ptqi66GCucihVvJfMjLAmec39IyEx_6qawtMGysU/edit?usp=sharing"",""สบก!BP42"")"),36125)</f>
        <v>36125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292100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292100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IFERROR(__xludf.DUMMYFUNCTION("IMPORTRANGE(""https://docs.google.com/spreadsheets/d/1Yj_ptqi66GCucihVvJfMjLAmec39IyEx_6qawtMGysU/edit?usp=sharing"",""สบก!CC42"")"),292100)</f>
        <v>292100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IFERROR(__xludf.DUMMYFUNCTION("IMPORTRANGE(""https://docs.google.com/spreadsheets/d/1XL5vhW3sbDhbH9Cz0tuDiY8C3ctxq1tqvaCgkFb8cCA/edit?usp=sharing"",""นครราชสีมา!J181"")"),50)</f>
        <v>50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IFERROR(__xludf.DUMMYFUNCTION("IMPORTRANGE(""https://docs.google.com/spreadsheets/d/1XL5vhW3sbDhbH9Cz0tuDiY8C3ctxq1tqvaCgkFb8cCA/edit?usp=sharing"",""นครราชสีมา!J182"")"),2)</f>
        <v>2</v>
      </c>
      <c r="K267" s="163">
        <f t="shared" ca="1" si="82"/>
        <v>200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81720</v>
      </c>
      <c r="M271" s="152">
        <f t="shared" ca="1" si="83"/>
        <v>81720</v>
      </c>
      <c r="N271" s="152">
        <f t="shared" ca="1" si="83"/>
        <v>81720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81720</v>
      </c>
      <c r="M273" s="157">
        <f t="shared" ca="1" si="87"/>
        <v>81720</v>
      </c>
      <c r="N273" s="157">
        <f t="shared" ca="1" si="87"/>
        <v>81720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81720</v>
      </c>
      <c r="M275" s="168">
        <f ca="1">IFERROR(__xludf.DUMMYFUNCTION("IMPORTRANGE(""https://docs.google.com/spreadsheets/d/1Yj_ptqi66GCucihVvJfMjLAmec39IyEx_6qawtMGysU/edit?usp=sharing"",""สบก!CK42"")"),81720)</f>
        <v>81720</v>
      </c>
      <c r="N275" s="169">
        <f ca="1">IFERROR(__xludf.DUMMYFUNCTION("IMPORTRANGE(""https://docs.google.com/spreadsheets/d/1Yj_ptqi66GCucihVvJfMjLAmec39IyEx_6qawtMGysU/edit?usp=sharing"",""สบก!CL42"")"),81720)</f>
        <v>81720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IFERROR(__xludf.DUMMYFUNCTION("IMPORTRANGE(""https://docs.google.com/spreadsheets/d/1Yj_ptqi66GCucihVvJfMjLAmec39IyEx_6qawtMGysU/edit?usp=sharing"",""สบก!CH42"")"),81720)</f>
        <v>81720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124920</v>
      </c>
      <c r="M290" s="152">
        <f t="shared" ca="1" si="88"/>
        <v>124920</v>
      </c>
      <c r="N290" s="152">
        <f t="shared" ca="1" si="88"/>
        <v>124920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124920</v>
      </c>
      <c r="M292" s="157">
        <f t="shared" ca="1" si="92"/>
        <v>124920</v>
      </c>
      <c r="N292" s="157">
        <f t="shared" ca="1" si="92"/>
        <v>124920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124920</v>
      </c>
      <c r="M294" s="168">
        <f ca="1">IFERROR(__xludf.DUMMYFUNCTION("IMPORTRANGE(""https://docs.google.com/spreadsheets/d/1Yj_ptqi66GCucihVvJfMjLAmec39IyEx_6qawtMGysU/edit?usp=sharing"",""สบก!CT42"")"),124920)</f>
        <v>124920</v>
      </c>
      <c r="N294" s="169">
        <f ca="1">IFERROR(__xludf.DUMMYFUNCTION("IMPORTRANGE(""https://docs.google.com/spreadsheets/d/1Yj_ptqi66GCucihVvJfMjLAmec39IyEx_6qawtMGysU/edit?usp=sharing"",""สบก!CU42"")"),124920)</f>
        <v>124920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IFERROR(__xludf.DUMMYFUNCTION("IMPORTRANGE(""https://docs.google.com/spreadsheets/d/1Yj_ptqi66GCucihVvJfMjLAmec39IyEx_6qawtMGysU/edit?usp=sharing"",""สบก!CQ42"")"),124920)</f>
        <v>124920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402122.35</v>
      </c>
      <c r="O310" s="151">
        <f t="shared" ref="O310:O312" ca="1" si="94">IF(L310&gt;0,N310*100/L310,0)</f>
        <v>89.839667113494187</v>
      </c>
      <c r="P310" s="151">
        <f t="shared" ref="P310:P312" ca="1" si="95">IF(M310&gt;0,N310*100/M310,0)</f>
        <v>89.839667113494187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402122.35</v>
      </c>
      <c r="O312" s="156">
        <f t="shared" ca="1" si="94"/>
        <v>89.839667113494187</v>
      </c>
      <c r="P312" s="156">
        <f t="shared" ca="1" si="95"/>
        <v>89.839667113494187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IFERROR(__xludf.DUMMYFUNCTION("IMPORTRANGE(""https://docs.google.com/spreadsheets/d/1Yj_ptqi66GCucihVvJfMjLAmec39IyEx_6qawtMGysU/edit?usp=sharing"",""สบก!DD42"")"),402122.35)</f>
        <v>402122.35</v>
      </c>
      <c r="O314" s="169">
        <f ca="1">IF(L314&gt;0,N314*100/L314,0)</f>
        <v>89.839667113494187</v>
      </c>
      <c r="P314" s="169">
        <f ca="1">IF(M314&gt;0,N314*100/M314,0)</f>
        <v>89.839667113494187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IFERROR(__xludf.DUMMYFUNCTION("IMPORTRANGE(""https://docs.google.com/spreadsheets/d/1XL5vhW3sbDhbH9Cz0tuDiY8C3ctxq1tqvaCgkFb8cCA/edit?usp=sharing"",""นครราชสีมา!J228"")"),1778)</f>
        <v>1778</v>
      </c>
      <c r="K328" s="318">
        <f ca="1">IF(I328&gt;0,J328*100/I328,0)</f>
        <v>114.70967741935483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2668960</v>
      </c>
      <c r="M329" s="152">
        <f t="shared" ca="1" si="98"/>
        <v>2668960</v>
      </c>
      <c r="N329" s="152">
        <f t="shared" ca="1" si="98"/>
        <v>2497763.62</v>
      </c>
      <c r="O329" s="151">
        <f t="shared" ref="O329:O331" ca="1" si="99">IF(L329&gt;0,N329*100/L329,0)</f>
        <v>93.585652089203279</v>
      </c>
      <c r="P329" s="151">
        <f t="shared" ref="P329:P331" ca="1" si="100">IF(M329&gt;0,N329*100/M329,0)</f>
        <v>93.585652089203279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2668960</v>
      </c>
      <c r="M331" s="157">
        <f t="shared" ca="1" si="102"/>
        <v>2668960</v>
      </c>
      <c r="N331" s="157">
        <f t="shared" ca="1" si="102"/>
        <v>2497763.62</v>
      </c>
      <c r="O331" s="156">
        <f t="shared" ca="1" si="99"/>
        <v>93.585652089203279</v>
      </c>
      <c r="P331" s="156">
        <f t="shared" ca="1" si="100"/>
        <v>93.585652089203279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2668960</v>
      </c>
      <c r="M333" s="168">
        <f ca="1">IFERROR(__xludf.DUMMYFUNCTION("IMPORTRANGE(""https://docs.google.com/spreadsheets/d/1Yj_ptqi66GCucihVvJfMjLAmec39IyEx_6qawtMGysU/edit?usp=sharing"",""สบก!DL42"")"),2668960)</f>
        <v>2668960</v>
      </c>
      <c r="N333" s="169">
        <f ca="1">IFERROR(__xludf.DUMMYFUNCTION("IMPORTRANGE(""https://docs.google.com/spreadsheets/d/1Yj_ptqi66GCucihVvJfMjLAmec39IyEx_6qawtMGysU/edit?usp=sharing"",""สบก!DM42"")"),2497763.62)</f>
        <v>2497763.62</v>
      </c>
      <c r="O333" s="169">
        <f ca="1">IF(L333&gt;0,N333*100/L333,0)</f>
        <v>93.585652089203279</v>
      </c>
      <c r="P333" s="169">
        <f ca="1">IF(M333&gt;0,N333*100/M333,0)</f>
        <v>93.585652089203279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IFERROR(__xludf.DUMMYFUNCTION("IMPORTRANGE(""https://docs.google.com/spreadsheets/d/1Yj_ptqi66GCucihVvJfMjLAmec39IyEx_6qawtMGysU/edit?usp=sharing"",""สบก!DI42"")"),2002960)</f>
        <v>2002960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IFERROR(__xludf.DUMMYFUNCTION("IMPORTRANGE(""https://docs.google.com/spreadsheets/d/1XL5vhW3sbDhbH9Cz0tuDiY8C3ctxq1tqvaCgkFb8cCA/edit?usp=sharing"",""นครราชสีมา!J234"")"),1581)</f>
        <v>1581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IFERROR(__xludf.DUMMYFUNCTION("IMPORTRANGE(""https://docs.google.com/spreadsheets/d/1XL5vhW3sbDhbH9Cz0tuDiY8C3ctxq1tqvaCgkFb8cCA/edit?usp=sharing"",""นครราชสีมา!J235"")"),15766.54)</f>
        <v>15766.54</v>
      </c>
      <c r="K340" s="343">
        <f t="shared" ca="1" si="103"/>
        <v>101.06756410256411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IFERROR(__xludf.DUMMYFUNCTION("IMPORTRANGE(""https://docs.google.com/spreadsheets/d/1XL5vhW3sbDhbH9Cz0tuDiY8C3ctxq1tqvaCgkFb8cCA/edit?usp=sharing"",""นครราชสีมา!J236"")"),2429)</f>
        <v>2429</v>
      </c>
      <c r="K341" s="343">
        <f t="shared" ca="1" si="103"/>
        <v>156.70967741935485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IFERROR(__xludf.DUMMYFUNCTION("IMPORTRANGE(""https://docs.google.com/spreadsheets/d/1XL5vhW3sbDhbH9Cz0tuDiY8C3ctxq1tqvaCgkFb8cCA/edit?usp=sharing"",""นครราชสีมา!J237"")"),30263.17)</f>
        <v>30263.17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IFERROR(__xludf.DUMMYFUNCTION("IMPORTRANGE(""https://docs.google.com/spreadsheets/d/1XL5vhW3sbDhbH9Cz0tuDiY8C3ctxq1tqvaCgkFb8cCA/edit?usp=sharing"",""นครราชสีมา!J240"")"),1778)</f>
        <v>1778</v>
      </c>
      <c r="K345" s="343">
        <f t="shared" ca="1" si="103"/>
        <v>114.70967741935483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IFERROR(__xludf.DUMMYFUNCTION("IMPORTRANGE(""https://docs.google.com/spreadsheets/d/1XL5vhW3sbDhbH9Cz0tuDiY8C3ctxq1tqvaCgkFb8cCA/edit?usp=sharing"",""นครราชสีมา!J241"")"),24207.6999999999)</f>
        <v>24207.699999999899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IFERROR(__xludf.DUMMYFUNCTION("IMPORTRANGE(""https://docs.google.com/spreadsheets/d/1XL5vhW3sbDhbH9Cz0tuDiY8C3ctxq1tqvaCgkFb8cCA/edit?usp=sharing"",""นครราชสีมา!L242"")"),4576811)</f>
        <v>4576811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IFERROR(__xludf.DUMMYFUNCTION("IMPORTRANGE(""https://docs.google.com/spreadsheets/d/1XL5vhW3sbDhbH9Cz0tuDiY8C3ctxq1tqvaCgkFb8cCA/edit?usp=sharing"",""นครราชสีมา!M242"")"),4052265.94999999)</f>
        <v>4052265.9499999899</v>
      </c>
      <c r="O347" s="358">
        <f ca="1">+IF(L347&gt;0,N347*100/L347,0)</f>
        <v>88.539071200449172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IFERROR(__xludf.DUMMYFUNCTION("IMPORTRANGE(""https://docs.google.com/spreadsheets/d/1XL5vhW3sbDhbH9Cz0tuDiY8C3ctxq1tqvaCgkFb8cCA/edit?usp=sharing"",""นครราชสีมา!L244"")"),554150)</f>
        <v>554150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IFERROR(__xludf.DUMMYFUNCTION("IMPORTRANGE(""https://docs.google.com/spreadsheets/d/1XL5vhW3sbDhbH9Cz0tuDiY8C3ctxq1tqvaCgkFb8cCA/edit?usp=sharing"",""นครราชสีมา!M244"")"),498909.92)</f>
        <v>498909.92</v>
      </c>
      <c r="O349" s="373">
        <f ca="1">+IF(L349&gt;0,N349*100/L349,0)</f>
        <v>90.031565460615354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IFERROR(__xludf.DUMMYFUNCTION("IMPORTRANGE(""https://docs.google.com/spreadsheets/d/1XL5vhW3sbDhbH9Cz0tuDiY8C3ctxq1tqvaCgkFb8cCA/edit?usp=sharing"",""นครราชสีมา!L247"")"),554150)</f>
        <v>554150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IFERROR(__xludf.DUMMYFUNCTION("IMPORTRANGE(""https://docs.google.com/spreadsheets/d/1XL5vhW3sbDhbH9Cz0tuDiY8C3ctxq1tqvaCgkFb8cCA/edit?usp=sharing"",""นครราชสีมา!M247"")"),498909.92)</f>
        <v>498909.92</v>
      </c>
      <c r="O352" s="165">
        <f t="shared" ca="1" si="105"/>
        <v>90.031565460615354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IFERROR(__xludf.DUMMYFUNCTION("IMPORTRANGE(""https://docs.google.com/spreadsheets/d/1XL5vhW3sbDhbH9Cz0tuDiY8C3ctxq1tqvaCgkFb8cCA/edit?usp=sharing"",""นครราชสีมา!L249"")"),554150)</f>
        <v>554150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IFERROR(__xludf.DUMMYFUNCTION("IMPORTRANGE(""https://docs.google.com/spreadsheets/d/1XL5vhW3sbDhbH9Cz0tuDiY8C3ctxq1tqvaCgkFb8cCA/edit?usp=sharing"",""นครราชสีมา!M249"")"),498909.92)</f>
        <v>498909.92</v>
      </c>
      <c r="O354" s="169">
        <f t="shared" ca="1" si="105"/>
        <v>90.031565460615354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IFERROR(__xludf.DUMMYFUNCTION("IMPORTRANGE(""https://docs.google.com/spreadsheets/d/1XL5vhW3sbDhbH9Cz0tuDiY8C3ctxq1tqvaCgkFb8cCA/edit?usp=sharing"",""นครราชสีมา!M252"")"),127399.92)</f>
        <v>127399.92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IFERROR(__xludf.DUMMYFUNCTION("IMPORTRANGE(""https://docs.google.com/spreadsheets/d/1XL5vhW3sbDhbH9Cz0tuDiY8C3ctxq1tqvaCgkFb8cCA/edit?usp=sharing"",""นครราชสีมา!M253"")"),28710)</f>
        <v>28710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IFERROR(__xludf.DUMMYFUNCTION("IMPORTRANGE(""https://docs.google.com/spreadsheets/d/1XL5vhW3sbDhbH9Cz0tuDiY8C3ctxq1tqvaCgkFb8cCA/edit?usp=sharing"",""นครราชสีมา!M275"")"),704760)</f>
        <v>704760</v>
      </c>
      <c r="O380" s="373">
        <f ca="1">+IF(L380&gt;0,N380*100/L380,0)</f>
        <v>68.521759421304395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IFERROR(__xludf.DUMMYFUNCTION("IMPORTRANGE(""https://docs.google.com/spreadsheets/d/1XL5vhW3sbDhbH9Cz0tuDiY8C3ctxq1tqvaCgkFb8cCA/edit?usp=sharing"",""นครราชสีมา!M278"")"),704760)</f>
        <v>704760</v>
      </c>
      <c r="O383" s="165">
        <f t="shared" ca="1" si="109"/>
        <v>68.521759421304395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IFERROR(__xludf.DUMMYFUNCTION("IMPORTRANGE(""https://docs.google.com/spreadsheets/d/1XL5vhW3sbDhbH9Cz0tuDiY8C3ctxq1tqvaCgkFb8cCA/edit?usp=sharing"",""นครราชสีมา!M280"")"),704760)</f>
        <v>704760</v>
      </c>
      <c r="O385" s="169">
        <f t="shared" ca="1" si="109"/>
        <v>68.521759421304395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IFERROR(__xludf.DUMMYFUNCTION("IMPORTRANGE(""https://docs.google.com/spreadsheets/d/1XL5vhW3sbDhbH9Cz0tuDiY8C3ctxq1tqvaCgkFb8cCA/edit?usp=sharing"",""นครราชสีมา!M281"")"),202700)</f>
        <v>202700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IFERROR(__xludf.DUMMYFUNCTION("IMPORTRANGE(""https://docs.google.com/spreadsheets/d/1XL5vhW3sbDhbH9Cz0tuDiY8C3ctxq1tqvaCgkFb8cCA/edit?usp=sharing"",""นครราชสีมา!M282"")"),333180)</f>
        <v>333180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IFERROR(__xludf.DUMMYFUNCTION("IMPORTRANGE(""https://docs.google.com/spreadsheets/d/1XL5vhW3sbDhbH9Cz0tuDiY8C3ctxq1tqvaCgkFb8cCA/edit?usp=sharing"",""นครราชสีมา!M283"")"),118000)</f>
        <v>118000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IFERROR(__xludf.DUMMYFUNCTION("IMPORTRANGE(""https://docs.google.com/spreadsheets/d/1XL5vhW3sbDhbH9Cz0tuDiY8C3ctxq1tqvaCgkFb8cCA/edit?usp=sharing"",""นครราชสีมา!M284"")"),50880)</f>
        <v>50880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IFERROR(__xludf.DUMMYFUNCTION("IMPORTRANGE(""https://docs.google.com/spreadsheets/d/1XL5vhW3sbDhbH9Cz0tuDiY8C3ctxq1tqvaCgkFb8cCA/edit?usp=sharing"",""นครราชสีมา!M296"")"),309245)</f>
        <v>309245</v>
      </c>
      <c r="O401" s="373">
        <f ca="1">+IF(L401&gt;0,N401*100/L401,0)</f>
        <v>99.557336939025177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IFERROR(__xludf.DUMMYFUNCTION("IMPORTRANGE(""https://docs.google.com/spreadsheets/d/1XL5vhW3sbDhbH9Cz0tuDiY8C3ctxq1tqvaCgkFb8cCA/edit?usp=sharing"",""นครราชสีมา!M299"")"),309245)</f>
        <v>309245</v>
      </c>
      <c r="O404" s="169">
        <f t="shared" ca="1" si="112"/>
        <v>99.557336939025177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IFERROR(__xludf.DUMMYFUNCTION("IMPORTRANGE(""https://docs.google.com/spreadsheets/d/1XL5vhW3sbDhbH9Cz0tuDiY8C3ctxq1tqvaCgkFb8cCA/edit?usp=sharing"",""นครราชสีมา!M301"")"),309245)</f>
        <v>309245</v>
      </c>
      <c r="O406" s="169">
        <f t="shared" ca="1" si="112"/>
        <v>99.557336939025177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IFERROR(__xludf.DUMMYFUNCTION("IMPORTRANGE(""https://docs.google.com/spreadsheets/d/1XL5vhW3sbDhbH9Cz0tuDiY8C3ctxq1tqvaCgkFb8cCA/edit?usp=sharing"",""นครราชสีมา!M305"")"),41225)</f>
        <v>41225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IFERROR(__xludf.DUMMYFUNCTION("IMPORTRANGE(""https://docs.google.com/spreadsheets/d/1XL5vhW3sbDhbH9Cz0tuDiY8C3ctxq1tqvaCgkFb8cCA/edit?usp=sharing"",""นครราชสีมา!L330"")"),177400)</f>
        <v>177400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IFERROR(__xludf.DUMMYFUNCTION("IMPORTRANGE(""https://docs.google.com/spreadsheets/d/1XL5vhW3sbDhbH9Cz0tuDiY8C3ctxq1tqvaCgkFb8cCA/edit?usp=sharing"",""นครราชสีมา!M330"")"),173423.63)</f>
        <v>173423.63</v>
      </c>
      <c r="O435" s="412">
        <f t="shared" ref="O435:O439" ca="1" si="114">+IF(L435&gt;0,N435*100/L435,0)</f>
        <v>97.758528748590749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IFERROR(__xludf.DUMMYFUNCTION("IMPORTRANGE(""https://docs.google.com/spreadsheets/d/1XL5vhW3sbDhbH9Cz0tuDiY8C3ctxq1tqvaCgkFb8cCA/edit?usp=sharing"",""นครราชสีมา!L332"")"),177400)</f>
        <v>177400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IFERROR(__xludf.DUMMYFUNCTION("IMPORTRANGE(""https://docs.google.com/spreadsheets/d/1XL5vhW3sbDhbH9Cz0tuDiY8C3ctxq1tqvaCgkFb8cCA/edit?usp=sharing"",""นครราชสีมา!M332"")"),173423.63)</f>
        <v>173423.63</v>
      </c>
      <c r="O437" s="169">
        <f t="shared" ca="1" si="114"/>
        <v>97.758528748590749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IFERROR(__xludf.DUMMYFUNCTION("IMPORTRANGE(""https://docs.google.com/spreadsheets/d/1XL5vhW3sbDhbH9Cz0tuDiY8C3ctxq1tqvaCgkFb8cCA/edit?usp=sharing"",""นครราชสีมา!L334"")"),177400)</f>
        <v>177400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IFERROR(__xludf.DUMMYFUNCTION("IMPORTRANGE(""https://docs.google.com/spreadsheets/d/1XL5vhW3sbDhbH9Cz0tuDiY8C3ctxq1tqvaCgkFb8cCA/edit?usp=sharing"",""นครราชสีมา!M334"")"),173423.63)</f>
        <v>173423.63</v>
      </c>
      <c r="O439" s="169">
        <f t="shared" ca="1" si="114"/>
        <v>97.758528748590749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IFERROR(__xludf.DUMMYFUNCTION("IMPORTRANGE(""https://docs.google.com/spreadsheets/d/1XL5vhW3sbDhbH9Cz0tuDiY8C3ctxq1tqvaCgkFb8cCA/edit?usp=sharing"",""นครราชสีมา!M338"")"),173423.63)</f>
        <v>173423.63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IFERROR(__xludf.DUMMYFUNCTION("IMPORTRANGE(""https://docs.google.com/spreadsheets/d/1XL5vhW3sbDhbH9Cz0tuDiY8C3ctxq1tqvaCgkFb8cCA/edit?usp=sharing"",""นครราชสีมา!J350"")"),59004)</f>
        <v>59004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IFERROR(__xludf.DUMMYFUNCTION("IMPORTRANGE(""https://docs.google.com/spreadsheets/d/1XL5vhW3sbDhbH9Cz0tuDiY8C3ctxq1tqvaCgkFb8cCA/edit?usp=sharing"",""นครราชสีมา!L350"")"),747411)</f>
        <v>747411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IFERROR(__xludf.DUMMYFUNCTION("IMPORTRANGE(""https://docs.google.com/spreadsheets/d/1XL5vhW3sbDhbH9Cz0tuDiY8C3ctxq1tqvaCgkFb8cCA/edit?usp=sharing"",""นครราชสีมา!M350"")"),700461)</f>
        <v>700461</v>
      </c>
      <c r="O455" s="373">
        <f t="shared" ref="O455:O459" ca="1" si="116">+IF(L455&gt;0,N455*100/L455,0)</f>
        <v>93.718315625539361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IFERROR(__xludf.DUMMYFUNCTION("IMPORTRANGE(""https://docs.google.com/spreadsheets/d/1XL5vhW3sbDhbH9Cz0tuDiY8C3ctxq1tqvaCgkFb8cCA/edit?usp=sharing"",""นครราชสีมา!L352"")"),747411)</f>
        <v>747411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IFERROR(__xludf.DUMMYFUNCTION("IMPORTRANGE(""https://docs.google.com/spreadsheets/d/1XL5vhW3sbDhbH9Cz0tuDiY8C3ctxq1tqvaCgkFb8cCA/edit?usp=sharing"",""นครราชสีมา!M352"")"),700461)</f>
        <v>700461</v>
      </c>
      <c r="O457" s="169">
        <f t="shared" ca="1" si="116"/>
        <v>93.718315625539361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IFERROR(__xludf.DUMMYFUNCTION("IMPORTRANGE(""https://docs.google.com/spreadsheets/d/1XL5vhW3sbDhbH9Cz0tuDiY8C3ctxq1tqvaCgkFb8cCA/edit?usp=sharing"",""นครราชสีมา!L354"")"),747411)</f>
        <v>747411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IFERROR(__xludf.DUMMYFUNCTION("IMPORTRANGE(""https://docs.google.com/spreadsheets/d/1XL5vhW3sbDhbH9Cz0tuDiY8C3ctxq1tqvaCgkFb8cCA/edit?usp=sharing"",""นครราชสีมา!M354"")"),700461)</f>
        <v>700461</v>
      </c>
      <c r="O459" s="169">
        <f t="shared" ca="1" si="116"/>
        <v>93.718315625539361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IFERROR(__xludf.DUMMYFUNCTION("IMPORTRANGE(""https://docs.google.com/spreadsheets/d/1XL5vhW3sbDhbH9Cz0tuDiY8C3ctxq1tqvaCgkFb8cCA/edit?usp=sharing"",""นครราชสีมา!M357"")"),107800.08)</f>
        <v>107800.08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IFERROR(__xludf.DUMMYFUNCTION("IMPORTRANGE(""https://docs.google.com/spreadsheets/d/1XL5vhW3sbDhbH9Cz0tuDiY8C3ctxq1tqvaCgkFb8cCA/edit?usp=sharing"",""นครราชสีมา!M358"")"),592660.92)</f>
        <v>592660.92000000004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IFERROR(__xludf.DUMMYFUNCTION("IMPORTRANGE(""https://docs.google.com/spreadsheets/d/1XL5vhW3sbDhbH9Cz0tuDiY8C3ctxq1tqvaCgkFb8cCA/edit?usp=sharing"",""นครราชสีมา!J359"")"),59004)</f>
        <v>59004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IFERROR(__xludf.DUMMYFUNCTION("IMPORTRANGE(""https://docs.google.com/spreadsheets/d/1XL5vhW3sbDhbH9Cz0tuDiY8C3ctxq1tqvaCgkFb8cCA/edit?usp=sharing"",""นครราชสีมา!J376"")"),59004)</f>
        <v>59004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IFERROR(__xludf.DUMMYFUNCTION("IMPORTRANGE(""https://docs.google.com/spreadsheets/d/1XL5vhW3sbDhbH9Cz0tuDiY8C3ctxq1tqvaCgkFb8cCA/edit?usp=sharing"",""นครราชสีมา!J377"")"),6719)</f>
        <v>6719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IFERROR(__xludf.DUMMYFUNCTION("IMPORTRANGE(""https://docs.google.com/spreadsheets/d/1XL5vhW3sbDhbH9Cz0tuDiY8C3ctxq1tqvaCgkFb8cCA/edit?usp=sharing"",""นครราชสีมา!J378"")"),46692)</f>
        <v>46692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IFERROR(__xludf.DUMMYFUNCTION("IMPORTRANGE(""https://docs.google.com/spreadsheets/d/1XL5vhW3sbDhbH9Cz0tuDiY8C3ctxq1tqvaCgkFb8cCA/edit?usp=sharing"",""นครราชสีมา!J379"")"),5772)</f>
        <v>5772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IFERROR(__xludf.DUMMYFUNCTION("IMPORTRANGE(""https://docs.google.com/spreadsheets/d/1XL5vhW3sbDhbH9Cz0tuDiY8C3ctxq1tqvaCgkFb8cCA/edit?usp=sharing"",""นครราชสีมา!J380"")"),165)</f>
        <v>165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IFERROR(__xludf.DUMMYFUNCTION("IMPORTRANGE(""https://docs.google.com/spreadsheets/d/1XL5vhW3sbDhbH9Cz0tuDiY8C3ctxq1tqvaCgkFb8cCA/edit?usp=sharing"",""นครราชสีมา!J381"")"),10)</f>
        <v>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IFERROR(__xludf.DUMMYFUNCTION("IMPORTRANGE(""https://docs.google.com/spreadsheets/d/1XL5vhW3sbDhbH9Cz0tuDiY8C3ctxq1tqvaCgkFb8cCA/edit?usp=sharing"",""นครราชสีมา!J382"")"),1977)</f>
        <v>1977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IFERROR(__xludf.DUMMYFUNCTION("IMPORTRANGE(""https://docs.google.com/spreadsheets/d/1XL5vhW3sbDhbH9Cz0tuDiY8C3ctxq1tqvaCgkFb8cCA/edit?usp=sharing"",""นครราชสีมา!J383"")"),165)</f>
        <v>165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IFERROR(__xludf.DUMMYFUNCTION("IMPORTRANGE(""https://docs.google.com/spreadsheets/d/1XL5vhW3sbDhbH9Cz0tuDiY8C3ctxq1tqvaCgkFb8cCA/edit?usp=sharing"",""นครราชสีมา!J384"")"),1977)</f>
        <v>1977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IFERROR(__xludf.DUMMYFUNCTION("IMPORTRANGE(""https://docs.google.com/spreadsheets/d/1XL5vhW3sbDhbH9Cz0tuDiY8C3ctxq1tqvaCgkFb8cCA/edit?usp=sharing"",""นครราชสีมา!J385"")"),165)</f>
        <v>165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IFERROR(__xludf.DUMMYFUNCTION("IMPORTRANGE(""https://docs.google.com/spreadsheets/d/1XL5vhW3sbDhbH9Cz0tuDiY8C3ctxq1tqvaCgkFb8cCA/edit?usp=sharing"",""นครราชสีมา!J388"")"),10170)</f>
        <v>10170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IFERROR(__xludf.DUMMYFUNCTION("IMPORTRANGE(""https://docs.google.com/spreadsheets/d/1XL5vhW3sbDhbH9Cz0tuDiY8C3ctxq1tqvaCgkFb8cCA/edit?usp=sharing"",""นครราชสีมา!J389"")"),772)</f>
        <v>772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IFERROR(__xludf.DUMMYFUNCTION("IMPORTRANGE(""https://docs.google.com/spreadsheets/d/1XL5vhW3sbDhbH9Cz0tuDiY8C3ctxq1tqvaCgkFb8cCA/edit?usp=sharing"",""นครราชสีมา!J392"")"),5981)</f>
        <v>5981</v>
      </c>
      <c r="K497" s="444">
        <f t="shared" ca="1" si="117"/>
        <v>100.01672240802675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IFERROR(__xludf.DUMMYFUNCTION("IMPORTRANGE(""https://docs.google.com/spreadsheets/d/1XL5vhW3sbDhbH9Cz0tuDiY8C3ctxq1tqvaCgkFb8cCA/edit?usp=sharing"",""นครราชสีมา!J393"")"),5981)</f>
        <v>5981</v>
      </c>
      <c r="K498" s="163">
        <f t="shared" ca="1" si="117"/>
        <v>100.01672240802675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IFERROR(__xludf.DUMMYFUNCTION("IMPORTRANGE(""https://docs.google.com/spreadsheets/d/1XL5vhW3sbDhbH9Cz0tuDiY8C3ctxq1tqvaCgkFb8cCA/edit?usp=sharing"",""นครราชสีมา!J394"")"),450)</f>
        <v>450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IFERROR(__xludf.DUMMYFUNCTION("IMPORTRANGE(""https://docs.google.com/spreadsheets/d/1XL5vhW3sbDhbH9Cz0tuDiY8C3ctxq1tqvaCgkFb8cCA/edit?usp=sharing"",""นครราชสีมา!J395"")"),5966)</f>
        <v>5966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IFERROR(__xludf.DUMMYFUNCTION("IMPORTRANGE(""https://docs.google.com/spreadsheets/d/1XL5vhW3sbDhbH9Cz0tuDiY8C3ctxq1tqvaCgkFb8cCA/edit?usp=sharing"",""นครราชสีมา!J396"")"),449)</f>
        <v>449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IFERROR(__xludf.DUMMYFUNCTION("IMPORTRANGE(""https://docs.google.com/spreadsheets/d/1XL5vhW3sbDhbH9Cz0tuDiY8C3ctxq1tqvaCgkFb8cCA/edit?usp=sharing"",""นครราชสีมา!J397"")"),2252)</f>
        <v>2252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IFERROR(__xludf.DUMMYFUNCTION("IMPORTRANGE(""https://docs.google.com/spreadsheets/d/1XL5vhW3sbDhbH9Cz0tuDiY8C3ctxq1tqvaCgkFb8cCA/edit?usp=sharing"",""นครราชสีมา!J398"")"),147)</f>
        <v>147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IFERROR(__xludf.DUMMYFUNCTION("IMPORTRANGE(""https://docs.google.com/spreadsheets/d/1XL5vhW3sbDhbH9Cz0tuDiY8C3ctxq1tqvaCgkFb8cCA/edit?usp=sharing"",""นครราชสีมา!J399"")"),3714)</f>
        <v>3714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IFERROR(__xludf.DUMMYFUNCTION("IMPORTRANGE(""https://docs.google.com/spreadsheets/d/1XL5vhW3sbDhbH9Cz0tuDiY8C3ctxq1tqvaCgkFb8cCA/edit?usp=sharing"",""นครราชสีมา!J400"")"),302)</f>
        <v>302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IFERROR(__xludf.DUMMYFUNCTION("IMPORTRANGE(""https://docs.google.com/spreadsheets/d/1XL5vhW3sbDhbH9Cz0tuDiY8C3ctxq1tqvaCgkFb8cCA/edit?usp=sharing"",""นครราชสีมา!J420"")"),887)</f>
        <v>887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IFERROR(__xludf.DUMMYFUNCTION("IMPORTRANGE(""https://docs.google.com/spreadsheets/d/1XL5vhW3sbDhbH9Cz0tuDiY8C3ctxq1tqvaCgkFb8cCA/edit?usp=sharing"",""นครราชสีมา!J421"")"),57)</f>
        <v>57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IFERROR(__xludf.DUMMYFUNCTION("IMPORTRANGE(""https://docs.google.com/spreadsheets/d/1XL5vhW3sbDhbH9Cz0tuDiY8C3ctxq1tqvaCgkFb8cCA/edit?usp=sharing"",""นครราชสีมา!J424"")"),704)</f>
        <v>704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IFERROR(__xludf.DUMMYFUNCTION("IMPORTRANGE(""https://docs.google.com/spreadsheets/d/1XL5vhW3sbDhbH9Cz0tuDiY8C3ctxq1tqvaCgkFb8cCA/edit?usp=sharing"",""นครราชสีมา!J425"")"),51)</f>
        <v>51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IFERROR(__xludf.DUMMYFUNCTION("IMPORTRANGE(""https://docs.google.com/spreadsheets/d/1XL5vhW3sbDhbH9Cz0tuDiY8C3ctxq1tqvaCgkFb8cCA/edit?usp=sharing"",""นครราชสีมา!L428"")"),42040)</f>
        <v>42040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IFERROR(__xludf.DUMMYFUNCTION("IMPORTRANGE(""https://docs.google.com/spreadsheets/d/1XL5vhW3sbDhbH9Cz0tuDiY8C3ctxq1tqvaCgkFb8cCA/edit?usp=sharing"",""นครราชสีมา!M428"")"),29170)</f>
        <v>29170</v>
      </c>
      <c r="O533" s="412">
        <f t="shared" ref="O533:O537" ca="1" si="118">+IF(L533&gt;0,N533*100/L533,0)</f>
        <v>69.386298763082777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IFERROR(__xludf.DUMMYFUNCTION("IMPORTRANGE(""https://docs.google.com/spreadsheets/d/1XL5vhW3sbDhbH9Cz0tuDiY8C3ctxq1tqvaCgkFb8cCA/edit?usp=sharing"",""นครราชสีมา!L430"")"),42040)</f>
        <v>42040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IFERROR(__xludf.DUMMYFUNCTION("IMPORTRANGE(""https://docs.google.com/spreadsheets/d/1XL5vhW3sbDhbH9Cz0tuDiY8C3ctxq1tqvaCgkFb8cCA/edit?usp=sharing"",""นครราชสีมา!M430"")"),29170)</f>
        <v>29170</v>
      </c>
      <c r="O535" s="169">
        <f t="shared" ca="1" si="118"/>
        <v>69.386298763082777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IFERROR(__xludf.DUMMYFUNCTION("IMPORTRANGE(""https://docs.google.com/spreadsheets/d/1XL5vhW3sbDhbH9Cz0tuDiY8C3ctxq1tqvaCgkFb8cCA/edit?usp=sharing"",""นครราชสีมา!L432"")"),42040)</f>
        <v>42040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IFERROR(__xludf.DUMMYFUNCTION("IMPORTRANGE(""https://docs.google.com/spreadsheets/d/1XL5vhW3sbDhbH9Cz0tuDiY8C3ctxq1tqvaCgkFb8cCA/edit?usp=sharing"",""นครราชสีมา!M432"")"),29170)</f>
        <v>29170</v>
      </c>
      <c r="O537" s="169">
        <f t="shared" ca="1" si="118"/>
        <v>69.386298763082777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IFERROR(__xludf.DUMMYFUNCTION("IMPORTRANGE(""https://docs.google.com/spreadsheets/d/1XL5vhW3sbDhbH9Cz0tuDiY8C3ctxq1tqvaCgkFb8cCA/edit?usp=sharing"",""นครราชสีมา!J446"")"),5193)</f>
        <v>5193</v>
      </c>
      <c r="K551" s="411">
        <f ca="1">IF(I551&gt;0,J551*100/I551,0)</f>
        <v>103.86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IFERROR(__xludf.DUMMYFUNCTION("IMPORTRANGE(""https://docs.google.com/spreadsheets/d/1XL5vhW3sbDhbH9Cz0tuDiY8C3ctxq1tqvaCgkFb8cCA/edit?usp=sharing"",""นครราชสีมา!M446"")"),320000)</f>
        <v>320000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IFERROR(__xludf.DUMMYFUNCTION("IMPORTRANGE(""https://docs.google.com/spreadsheets/d/1XL5vhW3sbDhbH9Cz0tuDiY8C3ctxq1tqvaCgkFb8cCA/edit?usp=sharing"",""นครราชสีมา!M448"")"),320000)</f>
        <v>320000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IFERROR(__xludf.DUMMYFUNCTION("IMPORTRANGE(""https://docs.google.com/spreadsheets/d/1XL5vhW3sbDhbH9Cz0tuDiY8C3ctxq1tqvaCgkFb8cCA/edit?usp=sharing"",""นครราชสีมา!M450"")"),320000)</f>
        <v>320000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IFERROR(__xludf.DUMMYFUNCTION("IMPORTRANGE(""https://docs.google.com/spreadsheets/d/1XL5vhW3sbDhbH9Cz0tuDiY8C3ctxq1tqvaCgkFb8cCA/edit?usp=sharing"",""นครราชสีมา!M454"")"),320000)</f>
        <v>320000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IFERROR(__xludf.DUMMYFUNCTION("IMPORTRANGE(""https://docs.google.com/spreadsheets/d/1XL5vhW3sbDhbH9Cz0tuDiY8C3ctxq1tqvaCgkFb8cCA/edit?usp=sharing"",""นครราชสีมา!J455"")"),5193)</f>
        <v>5193</v>
      </c>
      <c r="K560" s="225">
        <f t="shared" ref="K560:K561" ca="1" si="121">IF(I560&gt;0,J560*100/I560,0)</f>
        <v>103.86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IFERROR(__xludf.DUMMYFUNCTION("IMPORTRANGE(""https://docs.google.com/spreadsheets/d/1XL5vhW3sbDhbH9Cz0tuDiY8C3ctxq1tqvaCgkFb8cCA/edit?usp=sharing"",""นครราชสีมา!J456"")"),306)</f>
        <v>306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IFERROR(__xludf.DUMMYFUNCTION("IMPORTRANGE(""https://docs.google.com/spreadsheets/d/1XL5vhW3sbDhbH9Cz0tuDiY8C3ctxq1tqvaCgkFb8cCA/edit?usp=sharing"",""นครราชสีมา!J459"")"),20173)</f>
        <v>20173</v>
      </c>
      <c r="K564" s="372">
        <f ca="1">IF(I564&gt;0,J564*100/I564,0)</f>
        <v>224.14444444444445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IFERROR(__xludf.DUMMYFUNCTION("IMPORTRANGE(""https://docs.google.com/spreadsheets/d/1XL5vhW3sbDhbH9Cz0tuDiY8C3ctxq1tqvaCgkFb8cCA/edit?usp=sharing"",""นครราชสีมา!M459"")"),211200)</f>
        <v>211200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IFERROR(__xludf.DUMMYFUNCTION("IMPORTRANGE(""https://docs.google.com/spreadsheets/d/1XL5vhW3sbDhbH9Cz0tuDiY8C3ctxq1tqvaCgkFb8cCA/edit?usp=sharing"",""นครราชสีมา!M461"")"),211200)</f>
        <v>211200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IFERROR(__xludf.DUMMYFUNCTION("IMPORTRANGE(""https://docs.google.com/spreadsheets/d/1XL5vhW3sbDhbH9Cz0tuDiY8C3ctxq1tqvaCgkFb8cCA/edit?usp=sharing"",""นครราชสีมา!M463"")"),211200)</f>
        <v>211200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IFERROR(__xludf.DUMMYFUNCTION("IMPORTRANGE(""https://docs.google.com/spreadsheets/d/1XL5vhW3sbDhbH9Cz0tuDiY8C3ctxq1tqvaCgkFb8cCA/edit?usp=sharing"",""นครราชสีมา!M466"")"),96066.74)</f>
        <v>96066.74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IFERROR(__xludf.DUMMYFUNCTION("IMPORTRANGE(""https://docs.google.com/spreadsheets/d/1XL5vhW3sbDhbH9Cz0tuDiY8C3ctxq1tqvaCgkFb8cCA/edit?usp=sharing"",""นครราชสีมา!M467"")"),115133.26)</f>
        <v>115133.26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IFERROR(__xludf.DUMMYFUNCTION("IMPORTRANGE(""https://docs.google.com/spreadsheets/d/1XL5vhW3sbDhbH9Cz0tuDiY8C3ctxq1tqvaCgkFb8cCA/edit?usp=sharing"",""นครราชสีมา!J468"")"),20173)</f>
        <v>20173</v>
      </c>
      <c r="K573" s="202">
        <f ca="1">IF(I573&gt;0,J573*100/I573,0)</f>
        <v>224.14444444444445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IFERROR(__xludf.DUMMYFUNCTION("IMPORTRANGE(""https://docs.google.com/spreadsheets/d/1XL5vhW3sbDhbH9Cz0tuDiY8C3ctxq1tqvaCgkFb8cCA/edit?usp=sharing"",""นครราชสีมา!J471"")"),2890)</f>
        <v>2890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IFERROR(__xludf.DUMMYFUNCTION("IMPORTRANGE(""https://docs.google.com/spreadsheets/d/1XL5vhW3sbDhbH9Cz0tuDiY8C3ctxq1tqvaCgkFb8cCA/edit?usp=sharing"",""นครราชสีมา!J472"")"),17281)</f>
        <v>17281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IFERROR(__xludf.DUMMYFUNCTION("IMPORTRANGE(""https://docs.google.com/spreadsheets/d/1XL5vhW3sbDhbH9Cz0tuDiY8C3ctxq1tqvaCgkFb8cCA/edit?usp=sharing"",""นครราชสีมา!J475"")"),612)</f>
        <v>612</v>
      </c>
      <c r="K580" s="372">
        <f ca="1">IF(I580&gt;0,J580*100/I580,0)</f>
        <v>61.2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IFERROR(__xludf.DUMMYFUNCTION("IMPORTRANGE(""https://docs.google.com/spreadsheets/d/1XL5vhW3sbDhbH9Cz0tuDiY8C3ctxq1tqvaCgkFb8cCA/edit?usp=sharing"",""นครราชสีมา!M475"")"),1101696.4)</f>
        <v>1101696.3999999999</v>
      </c>
      <c r="O580" s="373">
        <f t="shared" ref="O580:O584" ca="1" si="124">+IF(L580&gt;0,N580*100/L580,0)</f>
        <v>96.251651231871378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IFERROR(__xludf.DUMMYFUNCTION("IMPORTRANGE(""https://docs.google.com/spreadsheets/d/1XL5vhW3sbDhbH9Cz0tuDiY8C3ctxq1tqvaCgkFb8cCA/edit?usp=sharing"",""นครราชสีมา!M477"")"),1101696.4)</f>
        <v>1101696.3999999999</v>
      </c>
      <c r="O582" s="169">
        <f t="shared" ca="1" si="124"/>
        <v>96.251651231871378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IFERROR(__xludf.DUMMYFUNCTION("IMPORTRANGE(""https://docs.google.com/spreadsheets/d/1XL5vhW3sbDhbH9Cz0tuDiY8C3ctxq1tqvaCgkFb8cCA/edit?usp=sharing"",""นครราชสีมา!M479"")"),1101696.4)</f>
        <v>1101696.3999999999</v>
      </c>
      <c r="O584" s="169">
        <f t="shared" ca="1" si="124"/>
        <v>96.251651231871378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IFERROR(__xludf.DUMMYFUNCTION("IMPORTRANGE(""https://docs.google.com/spreadsheets/d/1XL5vhW3sbDhbH9Cz0tuDiY8C3ctxq1tqvaCgkFb8cCA/edit?usp=sharing"",""นครราชสีมา!M482"")"),338840)</f>
        <v>338840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IFERROR(__xludf.DUMMYFUNCTION("IMPORTRANGE(""https://docs.google.com/spreadsheets/d/1XL5vhW3sbDhbH9Cz0tuDiY8C3ctxq1tqvaCgkFb8cCA/edit?usp=sharing"",""นครราชสีมา!M483"")"),762856.4)</f>
        <v>762856.4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IFERROR(__xludf.DUMMYFUNCTION("IMPORTRANGE(""https://docs.google.com/spreadsheets/d/1XL5vhW3sbDhbH9Cz0tuDiY8C3ctxq1tqvaCgkFb8cCA/edit?usp=sharing"",""นครราชสีมา!J484"")"),1261)</f>
        <v>1261</v>
      </c>
      <c r="K589" s="163">
        <f t="shared" ref="K589:K596" ca="1" si="125">IF(I589&gt;0,J589*100/I589,0)</f>
        <v>126.1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IFERROR(__xludf.DUMMYFUNCTION("IMPORTRANGE(""https://docs.google.com/spreadsheets/d/1XL5vhW3sbDhbH9Cz0tuDiY8C3ctxq1tqvaCgkFb8cCA/edit?usp=sharing"",""นครราชสีมา!J485"")"),770.52)</f>
        <v>770.52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IFERROR(__xludf.DUMMYFUNCTION("IMPORTRANGE(""https://docs.google.com/spreadsheets/d/1XL5vhW3sbDhbH9Cz0tuDiY8C3ctxq1tqvaCgkFb8cCA/edit?usp=sharing"",""นครราชสีมา!J486"")"),2685)</f>
        <v>2685</v>
      </c>
      <c r="K591" s="163">
        <f t="shared" ca="1" si="125"/>
        <v>268.5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IFERROR(__xludf.DUMMYFUNCTION("IMPORTRANGE(""https://docs.google.com/spreadsheets/d/1XL5vhW3sbDhbH9Cz0tuDiY8C3ctxq1tqvaCgkFb8cCA/edit?usp=sharing"",""นครราชสีมา!J487"")"),1614.62)</f>
        <v>1614.62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IFERROR(__xludf.DUMMYFUNCTION("IMPORTRANGE(""https://docs.google.com/spreadsheets/d/1XL5vhW3sbDhbH9Cz0tuDiY8C3ctxq1tqvaCgkFb8cCA/edit?usp=sharing"",""นครราชสีมา!J488"")"),1047)</f>
        <v>1047</v>
      </c>
      <c r="K593" s="163">
        <f t="shared" ca="1" si="125"/>
        <v>104.7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IFERROR(__xludf.DUMMYFUNCTION("IMPORTRANGE(""https://docs.google.com/spreadsheets/d/1XL5vhW3sbDhbH9Cz0tuDiY8C3ctxq1tqvaCgkFb8cCA/edit?usp=sharing"",""นครราชสีมา!J489"")"),649.72)</f>
        <v>649.72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IFERROR(__xludf.DUMMYFUNCTION("IMPORTRANGE(""https://docs.google.com/spreadsheets/d/1XL5vhW3sbDhbH9Cz0tuDiY8C3ctxq1tqvaCgkFb8cCA/edit?usp=sharing"",""นครราชสีมา!J490"")"),612)</f>
        <v>612</v>
      </c>
      <c r="K595" s="163">
        <f t="shared" ca="1" si="125"/>
        <v>61.2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IFERROR(__xludf.DUMMYFUNCTION("IMPORTRANGE(""https://docs.google.com/spreadsheets/d/1XL5vhW3sbDhbH9Cz0tuDiY8C3ctxq1tqvaCgkFb8cCA/edit?usp=sharing"",""นครราชสีมา!J491"")"),400.44)</f>
        <v>400.44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IFERROR(__xludf.DUMMYFUNCTION("IMPORTRANGE(""https://docs.google.com/spreadsheets/d/1XL5vhW3sbDhbH9Cz0tuDiY8C3ctxq1tqvaCgkFb8cCA/edit?usp=sharing"",""นครราชสีมา!J492"")"),148)</f>
        <v>148</v>
      </c>
      <c r="K597" s="411">
        <f ca="1">IF(I597&gt;0,J597*100/I597,0)</f>
        <v>29.6</v>
      </c>
      <c r="L597" s="412">
        <f ca="1">IFERROR(__xludf.DUMMYFUNCTION("IMPORTRANGE(""https://docs.google.com/spreadsheets/d/1XL5vhW3sbDhbH9Cz0tuDiY8C3ctxq1tqvaCgkFb8cCA/edit?usp=sharing"",""นครราชสีมา!L492"")"),40870)</f>
        <v>40870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8.3190604355272821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IFERROR(__xludf.DUMMYFUNCTION("IMPORTRANGE(""https://docs.google.com/spreadsheets/d/1XL5vhW3sbDhbH9Cz0tuDiY8C3ctxq1tqvaCgkFb8cCA/edit?usp=sharing"",""นครราชสีมา!L494"")"),40870)</f>
        <v>40870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8.3190604355272821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IFERROR(__xludf.DUMMYFUNCTION("IMPORTRANGE(""https://docs.google.com/spreadsheets/d/1XL5vhW3sbDhbH9Cz0tuDiY8C3ctxq1tqvaCgkFb8cCA/edit?usp=sharing"",""นครราชสีมา!L496"")"),40870)</f>
        <v>40870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8.3190604355272821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IFERROR(__xludf.DUMMYFUNCTION("IMPORTRANGE(""https://docs.google.com/spreadsheets/d/1XL5vhW3sbDhbH9Cz0tuDiY8C3ctxq1tqvaCgkFb8cCA/edit?usp=sharing"",""นครราชสีมา!J506"")"),148)</f>
        <v>148</v>
      </c>
      <c r="K611" s="163">
        <f t="shared" ref="K611:K619" ca="1" si="127">IF(I$611&gt;0,J611*100/I$611,0)</f>
        <v>29.6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IFERROR(__xludf.DUMMYFUNCTION("IMPORTRANGE(""https://docs.google.com/spreadsheets/d/1XL5vhW3sbDhbH9Cz0tuDiY8C3ctxq1tqvaCgkFb8cCA/edit?usp=sharing"",""นครราชสีมา!J510"")"),148)</f>
        <v>148</v>
      </c>
      <c r="K615" s="163">
        <f t="shared" ca="1" si="127"/>
        <v>29.6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IFERROR(__xludf.DUMMYFUNCTION("IMPORTRANGE(""https://docs.google.com/spreadsheets/d/1XL5vhW3sbDhbH9Cz0tuDiY8C3ctxq1tqvaCgkFb8cCA/edit?usp=sharing"",""นครราชสีมา!J511"")"),148)</f>
        <v>148</v>
      </c>
      <c r="K616" s="163">
        <f t="shared" ca="1" si="127"/>
        <v>29.6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IFERROR(__xludf.DUMMYFUNCTION("IMPORTRANGE(""https://docs.google.com/spreadsheets/d/1XL5vhW3sbDhbH9Cz0tuDiY8C3ctxq1tqvaCgkFb8cCA/edit?usp=sharing"",""นครราชสีมา!J512"")"),148)</f>
        <v>148</v>
      </c>
      <c r="K617" s="163">
        <f t="shared" ca="1" si="127"/>
        <v>29.6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IFERROR(__xludf.DUMMYFUNCTION("IMPORTRANGE(""https://docs.google.com/spreadsheets/d/1XL5vhW3sbDhbH9Cz0tuDiY8C3ctxq1tqvaCgkFb8cCA/edit?usp=sharing"",""นครราชสีมา!J514"")"),148)</f>
        <v>148</v>
      </c>
      <c r="K619" s="163">
        <f t="shared" ca="1" si="127"/>
        <v>29.6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IFERROR(__xludf.DUMMYFUNCTION("IMPORTRANGE(""https://docs.google.com/spreadsheets/d/1XL5vhW3sbDhbH9Cz0tuDiY8C3ctxq1tqvaCgkFb8cCA/edit?usp=sharing"",""นครราชสีมา!J523"")"),14840000)</f>
        <v>14840000</v>
      </c>
      <c r="K628" s="343">
        <f t="shared" ref="K628:K635" ca="1" si="129">IF(I628&gt;0,J628*100/I628,0)</f>
        <v>98.933333333333337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IFERROR(__xludf.DUMMYFUNCTION("IMPORTRANGE(""https://docs.google.com/spreadsheets/d/1XL5vhW3sbDhbH9Cz0tuDiY8C3ctxq1tqvaCgkFb8cCA/edit?usp=sharing"",""นครราชสีมา!J524"")"),389)</f>
        <v>389</v>
      </c>
      <c r="K629" s="343">
        <f t="shared" ca="1" si="129"/>
        <v>98.9821882951654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IFERROR(__xludf.DUMMYFUNCTION("IMPORTRANGE(""https://docs.google.com/spreadsheets/d/1XL5vhW3sbDhbH9Cz0tuDiY8C3ctxq1tqvaCgkFb8cCA/edit?usp=sharing"",""นครราชสีมา!J525"")"),1061349.79)</f>
        <v>1061349.79</v>
      </c>
      <c r="K630" s="343">
        <f t="shared" ca="1" si="129"/>
        <v>12.58143937923167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IFERROR(__xludf.DUMMYFUNCTION("IMPORTRANGE(""https://docs.google.com/spreadsheets/d/1XL5vhW3sbDhbH9Cz0tuDiY8C3ctxq1tqvaCgkFb8cCA/edit?usp=sharing"",""นครราชสีมา!J526"")"),132)</f>
        <v>132</v>
      </c>
      <c r="K631" s="343">
        <f t="shared" ca="1" si="129"/>
        <v>49.438202247191015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IFERROR(__xludf.DUMMYFUNCTION("IMPORTRANGE(""https://docs.google.com/spreadsheets/d/1XL5vhW3sbDhbH9Cz0tuDiY8C3ctxq1tqvaCgkFb8cCA/edit?usp=sharing"",""นครราชสีมา!J527"")"),328772.73)</f>
        <v>328772.73</v>
      </c>
      <c r="K632" s="343">
        <f t="shared" ca="1" si="129"/>
        <v>1654.7985588770596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IFERROR(__xludf.DUMMYFUNCTION("IMPORTRANGE(""https://docs.google.com/spreadsheets/d/1XL5vhW3sbDhbH9Cz0tuDiY8C3ctxq1tqvaCgkFb8cCA/edit?usp=sharing"",""นครราชสีมา!J528"")"),126)</f>
        <v>126</v>
      </c>
      <c r="K633" s="343">
        <f t="shared" ca="1" si="129"/>
        <v>120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IFERROR(__xludf.DUMMYFUNCTION("IMPORTRANGE(""https://docs.google.com/spreadsheets/d/1XL5vhW3sbDhbH9Cz0tuDiY8C3ctxq1tqvaCgkFb8cCA/edit?usp=sharing"",""นครราชสีมา!J529"")"),14124000)</f>
        <v>14124000</v>
      </c>
      <c r="K634" s="343">
        <f t="shared" ca="1" si="129"/>
        <v>94.16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IFERROR(__xludf.DUMMYFUNCTION("IMPORTRANGE(""https://docs.google.com/spreadsheets/d/1XL5vhW3sbDhbH9Cz0tuDiY8C3ctxq1tqvaCgkFb8cCA/edit?usp=sharing"",""นครราชสีมา!I530"")"),125)</f>
        <v>125</v>
      </c>
      <c r="J635" s="505">
        <f ca="1">IFERROR(__xludf.DUMMYFUNCTION("IMPORTRANGE(""https://docs.google.com/spreadsheets/d/1XL5vhW3sbDhbH9Cz0tuDiY8C3ctxq1tqvaCgkFb8cCA/edit?usp=sharing"",""นครราชสีมา!J530"")"),369)</f>
        <v>369</v>
      </c>
      <c r="K635" s="487">
        <f t="shared" ca="1" si="129"/>
        <v>295.2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IFERROR(__xludf.DUMMYFUNCTION("IMPORTRANGE(""https://docs.google.com/spreadsheets/d/1XL5vhW3sbDhbH9Cz0tuDiY8C3ctxq1tqvaCgkFb8cCA/edit#gid=346597447"",""นครราชสีมา!J544"")"),3)</f>
        <v>3</v>
      </c>
      <c r="K649" s="587">
        <f t="shared" ca="1" si="131"/>
        <v>75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0:G140"/>
    <mergeCell ref="D143:F143"/>
    <mergeCell ref="D147:E147"/>
    <mergeCell ref="D220:G220"/>
    <mergeCell ref="D227:E22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7996458</v>
      </c>
      <c r="M8" s="23">
        <f t="shared" ca="1" si="0"/>
        <v>5197933</v>
      </c>
      <c r="N8" s="23">
        <f t="shared" ca="1" si="0"/>
        <v>6616396.3100000005</v>
      </c>
      <c r="O8" s="22">
        <f t="shared" ref="O8:O16" ca="1" si="1">IF(L8&gt;0,N8*100/L8,0)</f>
        <v>82.741587712959912</v>
      </c>
      <c r="P8" s="22">
        <f t="shared" ref="P8:P16" ca="1" si="2">IF(M8&gt;0,N8*100/M8,0)</f>
        <v>127.28898794963305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7996458</v>
      </c>
      <c r="M10" s="30">
        <f t="shared" ca="1" si="4"/>
        <v>5197933</v>
      </c>
      <c r="N10" s="30">
        <f t="shared" ca="1" si="4"/>
        <v>6616396.3100000005</v>
      </c>
      <c r="O10" s="29">
        <f t="shared" ca="1" si="1"/>
        <v>82.741587712959912</v>
      </c>
      <c r="P10" s="29">
        <f t="shared" ca="1" si="2"/>
        <v>127.28898794963305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6541959</v>
      </c>
      <c r="M12" s="38">
        <f t="shared" ca="1" si="6"/>
        <v>3743434</v>
      </c>
      <c r="N12" s="38">
        <f t="shared" ca="1" si="6"/>
        <v>5252897.3100000005</v>
      </c>
      <c r="O12" s="38">
        <f t="shared" ca="1" si="1"/>
        <v>80.29547892305655</v>
      </c>
      <c r="P12" s="38">
        <f t="shared" ca="1" si="2"/>
        <v>140.32295774414618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2141672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4400287</v>
      </c>
      <c r="M14" s="38">
        <f t="shared" si="8"/>
        <v>0</v>
      </c>
      <c r="N14" s="38">
        <f t="shared" ca="1" si="8"/>
        <v>1934421</v>
      </c>
      <c r="O14" s="38">
        <f t="shared" ca="1" si="1"/>
        <v>43.961246164170653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1454499</v>
      </c>
      <c r="M16" s="38">
        <f t="shared" ca="1" si="10"/>
        <v>1454499</v>
      </c>
      <c r="N16" s="38">
        <f t="shared" ca="1" si="10"/>
        <v>1363499</v>
      </c>
      <c r="O16" s="49">
        <f t="shared" ca="1" si="1"/>
        <v>93.743550184634017</v>
      </c>
      <c r="P16" s="49">
        <f t="shared" ca="1" si="2"/>
        <v>93.743550184634017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5197933</v>
      </c>
      <c r="M18" s="23">
        <f t="shared" ca="1" si="11"/>
        <v>5197933</v>
      </c>
      <c r="N18" s="23">
        <f t="shared" ca="1" si="11"/>
        <v>4681975.3100000005</v>
      </c>
      <c r="O18" s="22">
        <f t="shared" ref="O18:O20" ca="1" si="12">IF(L18&gt;0,N18*100/L18,0)</f>
        <v>90.073791062716666</v>
      </c>
      <c r="P18" s="22">
        <f t="shared" ref="P18:P26" ca="1" si="13">IF(M18&gt;0,N18*100/M18,0)</f>
        <v>90.073791062716666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5197933</v>
      </c>
      <c r="M20" s="30">
        <f t="shared" ca="1" si="15"/>
        <v>5197933</v>
      </c>
      <c r="N20" s="30">
        <f t="shared" ca="1" si="15"/>
        <v>4681975.3100000005</v>
      </c>
      <c r="O20" s="29">
        <f t="shared" ca="1" si="12"/>
        <v>90.073791062716666</v>
      </c>
      <c r="P20" s="29">
        <f t="shared" ca="1" si="13"/>
        <v>90.073791062716666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3743434</v>
      </c>
      <c r="M22" s="41">
        <f t="shared" ca="1" si="18"/>
        <v>3743434</v>
      </c>
      <c r="N22" s="38">
        <f t="shared" ca="1" si="18"/>
        <v>3318476.31</v>
      </c>
      <c r="O22" s="38">
        <f t="shared" ca="1" si="17"/>
        <v>88.647918194898054</v>
      </c>
      <c r="P22" s="38">
        <f t="shared" ca="1" si="13"/>
        <v>88.647918194898054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2141672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1601762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1454499</v>
      </c>
      <c r="M26" s="49">
        <f t="shared" ca="1" si="22"/>
        <v>1454499</v>
      </c>
      <c r="N26" s="49">
        <f t="shared" ca="1" si="22"/>
        <v>1363499</v>
      </c>
      <c r="O26" s="49">
        <f t="shared" ca="1" si="17"/>
        <v>93.743550184634017</v>
      </c>
      <c r="P26" s="49">
        <f t="shared" ca="1" si="13"/>
        <v>93.743550184634017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2798525</v>
      </c>
      <c r="M28" s="23">
        <f t="shared" si="23"/>
        <v>0</v>
      </c>
      <c r="N28" s="23">
        <f t="shared" ca="1" si="23"/>
        <v>1934421</v>
      </c>
      <c r="O28" s="22">
        <f t="shared" ref="O28:O30" ca="1" si="24">IF(L28&gt;0,N28*100/L28,0)</f>
        <v>69.122877229969362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2798525</v>
      </c>
      <c r="M30" s="30">
        <f t="shared" si="27"/>
        <v>0</v>
      </c>
      <c r="N30" s="30">
        <f t="shared" ca="1" si="27"/>
        <v>1934421</v>
      </c>
      <c r="O30" s="29">
        <f t="shared" ca="1" si="24"/>
        <v>69.122877229969362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2798525</v>
      </c>
      <c r="M32" s="38">
        <f t="shared" si="30"/>
        <v>0</v>
      </c>
      <c r="N32" s="38">
        <f t="shared" ca="1" si="30"/>
        <v>1934421</v>
      </c>
      <c r="O32" s="38">
        <f t="shared" ca="1" si="29"/>
        <v>69.122877229969362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2798525</v>
      </c>
      <c r="M34" s="38">
        <f t="shared" si="32"/>
        <v>0</v>
      </c>
      <c r="N34" s="38">
        <f t="shared" ca="1" si="32"/>
        <v>1934421</v>
      </c>
      <c r="O34" s="38">
        <f t="shared" ca="1" si="29"/>
        <v>69.122877229969362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5197933</v>
      </c>
      <c r="M37" s="54">
        <f t="shared" ca="1" si="33"/>
        <v>5197933</v>
      </c>
      <c r="N37" s="54">
        <f t="shared" ca="1" si="33"/>
        <v>4681975.3100000005</v>
      </c>
      <c r="O37" s="55">
        <f t="shared" ca="1" si="29"/>
        <v>90.073791062716666</v>
      </c>
      <c r="P37" s="55">
        <f t="shared" ca="1" si="25"/>
        <v>90.073791062716666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1989749</v>
      </c>
      <c r="M41" s="78">
        <f t="shared" ca="1" si="34"/>
        <v>1989749</v>
      </c>
      <c r="N41" s="78">
        <f t="shared" ca="1" si="34"/>
        <v>1741440.49</v>
      </c>
      <c r="O41" s="77">
        <f t="shared" ref="O41:O43" ca="1" si="35">IF(L41&gt;0,N41*100/L41,0)</f>
        <v>87.520611393698402</v>
      </c>
      <c r="P41" s="77">
        <f t="shared" ref="P41:P43" ca="1" si="36">IF(M41&gt;0,N41*100/M41,0)</f>
        <v>87.520611393698402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1989749</v>
      </c>
      <c r="M43" s="78">
        <f t="shared" ca="1" si="38"/>
        <v>1989749</v>
      </c>
      <c r="N43" s="78">
        <f t="shared" ca="1" si="38"/>
        <v>1741440.49</v>
      </c>
      <c r="O43" s="77">
        <f t="shared" ca="1" si="35"/>
        <v>87.520611393698402</v>
      </c>
      <c r="P43" s="77">
        <f t="shared" ca="1" si="36"/>
        <v>87.520611393698402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919750</v>
      </c>
      <c r="M45" s="623">
        <f ca="1">IFERROR(__xludf.DUMMYFUNCTION("IMPORTRANGE(""https://docs.google.com/spreadsheets/d/1Yj_ptqi66GCucihVvJfMjLAmec39IyEx_6qawtMGysU/edit?usp=sharing"",""สบก!Q43"")"),919750)</f>
        <v>919750</v>
      </c>
      <c r="N45" s="623">
        <f ca="1">IFERROR(__xludf.DUMMYFUNCTION("IMPORTRANGE(""https://docs.google.com/spreadsheets/d/1Yj_ptqi66GCucihVvJfMjLAmec39IyEx_6qawtMGysU/edit?usp=sharing"",""สบก!R43"")"),762441.49)</f>
        <v>762441.49</v>
      </c>
      <c r="O45" s="624">
        <f ca="1">IF(L45&gt;0,N45*100/L45,0)</f>
        <v>82.896601250339771</v>
      </c>
      <c r="P45" s="624">
        <f ca="1">IF(M45&gt;0,N45*100/M45,0)</f>
        <v>82.896601250339771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IFERROR(__xludf.DUMMYFUNCTION("IMPORTRANGE(""https://docs.google.com/spreadsheets/d/1Yj_ptqi66GCucihVvJfMjLAmec39IyEx_6qawtMGysU/edit?usp=sharing"",""สบก!M43"")"),919750)</f>
        <v>919750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IFERROR(__xludf.DUMMYFUNCTION("IMPORTRANGE(""https://docs.google.com/spreadsheets/d/1Yj_ptqi66GCucihVvJfMjLAmec39IyEx_6qawtMGysU/edit?usp=sharing"",""สบก!O43"")"),1069999)</f>
        <v>1069999</v>
      </c>
      <c r="M49" s="626">
        <f ca="1">L49</f>
        <v>1069999</v>
      </c>
      <c r="N49" s="623">
        <f ca="1">IFERROR(__xludf.DUMMYFUNCTION("IMPORTRANGE(""https://docs.google.com/spreadsheets/d/1Yj_ptqi66GCucihVvJfMjLAmec39IyEx_6qawtMGysU/edit?usp=sharing"",""สบก!S43"")"),978999)</f>
        <v>978999</v>
      </c>
      <c r="O49" s="626">
        <f ca="1">IF(L49&gt;0,N49*100/L49,0)</f>
        <v>91.495319154503889</v>
      </c>
      <c r="P49" s="626">
        <f ca="1">IF(M49&gt;0,N49*100/M49,0)</f>
        <v>91.495319154503889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711622</v>
      </c>
      <c r="M53" s="121">
        <f t="shared" ca="1" si="39"/>
        <v>711622</v>
      </c>
      <c r="N53" s="121">
        <f t="shared" ca="1" si="39"/>
        <v>647793</v>
      </c>
      <c r="O53" s="120">
        <f t="shared" ref="O53:O55" ca="1" si="40">IF(L53&gt;0,N53*100/L53,0)</f>
        <v>91.030490906689224</v>
      </c>
      <c r="P53" s="120">
        <f t="shared" ref="P53:P55" ca="1" si="41">IF(M53&gt;0,N53*100/M53,0)</f>
        <v>91.030490906689224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711622</v>
      </c>
      <c r="M55" s="121">
        <f t="shared" ca="1" si="43"/>
        <v>711622</v>
      </c>
      <c r="N55" s="121">
        <f t="shared" ca="1" si="43"/>
        <v>647793</v>
      </c>
      <c r="O55" s="120">
        <f t="shared" ca="1" si="40"/>
        <v>91.030490906689224</v>
      </c>
      <c r="P55" s="120">
        <f t="shared" ca="1" si="41"/>
        <v>91.030490906689224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711622</v>
      </c>
      <c r="M57" s="623">
        <f ca="1">IFERROR(__xludf.DUMMYFUNCTION("IMPORTRANGE(""https://docs.google.com/spreadsheets/d/1Yj_ptqi66GCucihVvJfMjLAmec39IyEx_6qawtMGysU/edit?usp=sharing"",""สบก!Z43"")"),711622)</f>
        <v>711622</v>
      </c>
      <c r="N57" s="623">
        <f ca="1">IFERROR(__xludf.DUMMYFUNCTION("IMPORTRANGE(""https://docs.google.com/spreadsheets/d/1Yj_ptqi66GCucihVvJfMjLAmec39IyEx_6qawtMGysU/edit?usp=sharing"",""สบก!AA43"")"),647793)</f>
        <v>647793</v>
      </c>
      <c r="O57" s="624">
        <f ca="1">IF(L57&gt;0,N57*100/L57,0)</f>
        <v>91.030490906689224</v>
      </c>
      <c r="P57" s="624">
        <f ca="1">IF(M57&gt;0,N57*100/M57,0)</f>
        <v>91.030490906689224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IFERROR(__xludf.DUMMYFUNCTION("IMPORTRANGE(""https://docs.google.com/spreadsheets/d/1Yj_ptqi66GCucihVvJfMjLAmec39IyEx_6qawtMGysU/edit?usp=sharing"",""สบก!V43"")"),711622)</f>
        <v>711622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IFERROR(__xludf.DUMMYFUNCTION("IMPORTRANGE(""https://docs.google.com/spreadsheets/d/1Yj_ptqi66GCucihVvJfMjLAmec39IyEx_6qawtMGysU/edit?usp=sharing"",""สบก!AS43"")"),122100)</f>
        <v>122100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10152</v>
      </c>
      <c r="M118" s="152">
        <f t="shared" ca="1" si="58"/>
        <v>10152</v>
      </c>
      <c r="N118" s="152">
        <f t="shared" ca="1" si="58"/>
        <v>10152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10152</v>
      </c>
      <c r="M120" s="157">
        <f t="shared" ca="1" si="62"/>
        <v>10152</v>
      </c>
      <c r="N120" s="157">
        <f t="shared" ca="1" si="62"/>
        <v>10152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10152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IFERROR(__xludf.DUMMYFUNCTION("IMPORTRANGE(""https://docs.google.com/spreadsheets/d/1Yj_ptqi66GCucihVvJfMjLAmec39IyEx_6qawtMGysU/edit?usp=sharing"",""สบก!BB43"")"),10152)</f>
        <v>10152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IFERROR(__xludf.DUMMYFUNCTION("IMPORTRANGE(""https://docs.google.com/spreadsheets/d/1Yj_ptqi66GCucihVvJfMjLAmec39IyEx_6qawtMGysU/edit?usp=sharing"",""สบก!AX43"")"),10152)</f>
        <v>10152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176500</v>
      </c>
      <c r="N140" s="152">
        <f t="shared" ca="1" si="64"/>
        <v>174505</v>
      </c>
      <c r="O140" s="151">
        <f t="shared" ref="O140:O142" ca="1" si="65">IF(L140&gt;0,N140*100/L140,0)</f>
        <v>98.869688385269129</v>
      </c>
      <c r="P140" s="151">
        <f t="shared" ref="P140:P142" ca="1" si="66">IF(M140&gt;0,N140*100/M140,0)</f>
        <v>98.869688385269129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176500</v>
      </c>
      <c r="N142" s="157">
        <f t="shared" ca="1" si="68"/>
        <v>174505</v>
      </c>
      <c r="O142" s="156">
        <f t="shared" ca="1" si="65"/>
        <v>98.869688385269129</v>
      </c>
      <c r="P142" s="156">
        <f t="shared" ca="1" si="66"/>
        <v>98.869688385269129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IFERROR(__xludf.DUMMYFUNCTION("IMPORTRANGE(""https://docs.google.com/spreadsheets/d/1Yj_ptqi66GCucihVvJfMjLAmec39IyEx_6qawtMGysU/edit?usp=sharing"",""สบก!BJ43"")"),176500)</f>
        <v>176500</v>
      </c>
      <c r="N144" s="628">
        <f ca="1">IFERROR(__xludf.DUMMYFUNCTION("IMPORTRANGE(""https://docs.google.com/spreadsheets/d/1Yj_ptqi66GCucihVvJfMjLAmec39IyEx_6qawtMGysU/edit?usp=sharing"",""สบก!BK43"")"),174505)</f>
        <v>174505</v>
      </c>
      <c r="O144" s="169">
        <f ca="1">IF(L144&gt;0,N144*100/L144,0)</f>
        <v>98.869688385269129</v>
      </c>
      <c r="P144" s="169">
        <f ca="1">IF(M144&gt;0,N144*100/M144,0)</f>
        <v>98.869688385269129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IFERROR(__xludf.DUMMYFUNCTION("IMPORTRANGE(""https://docs.google.com/spreadsheets/d/1XL5vhW3sbDhbH9Cz0tuDiY8C3ctxq1tqvaCgkFb8cCA/edit?usp=sharing"",""บึงกาฬ!J84"")"),79)</f>
        <v>79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IFERROR(__xludf.DUMMYFUNCTION("IMPORTRANGE(""https://docs.google.com/spreadsheets/d/1XL5vhW3sbDhbH9Cz0tuDiY8C3ctxq1tqvaCgkFb8cCA/edit?usp=sharing"",""บึงกาฬ!J85"")"),79)</f>
        <v>79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52210</v>
      </c>
      <c r="M220" s="152">
        <f t="shared" ca="1" si="72"/>
        <v>52210</v>
      </c>
      <c r="N220" s="152">
        <f t="shared" ca="1" si="72"/>
        <v>52210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52210</v>
      </c>
      <c r="M222" s="157">
        <f t="shared" ca="1" si="76"/>
        <v>52210</v>
      </c>
      <c r="N222" s="157">
        <f t="shared" ca="1" si="76"/>
        <v>52210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52210</v>
      </c>
      <c r="M224" s="627">
        <f ca="1">IFERROR(__xludf.DUMMYFUNCTION("IMPORTRANGE(""https://docs.google.com/spreadsheets/d/1Yj_ptqi66GCucihVvJfMjLAmec39IyEx_6qawtMGysU/edit?usp=sharing"",""สบก!BS43"")"),52210)</f>
        <v>52210</v>
      </c>
      <c r="N224" s="628">
        <f ca="1">IFERROR(__xludf.DUMMYFUNCTION("IMPORTRANGE(""https://docs.google.com/spreadsheets/d/1Yj_ptqi66GCucihVvJfMjLAmec39IyEx_6qawtMGysU/edit?usp=sharing"",""สบก!BT43"")"),52210)</f>
        <v>52210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IFERROR(__xludf.DUMMYFUNCTION("IMPORTRANGE(""https://docs.google.com/spreadsheets/d/1Yj_ptqi66GCucihVvJfMjLAmec39IyEx_6qawtMGysU/edit?usp=sharing"",""สบก!BP43"")"),52210)</f>
        <v>52210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IFERROR(__xludf.DUMMYFUNCTION("IMPORTRANGE(""https://docs.google.com/spreadsheets/d/1XL5vhW3sbDhbH9Cz0tuDiY8C3ctxq1tqvaCgkFb8cCA/edit?usp=sharing"",""บึงกาฬ!J228"")"),661)</f>
        <v>661</v>
      </c>
      <c r="K328" s="318">
        <f ca="1">IF(I328&gt;0,J328*100/I328,0)</f>
        <v>95.79710144927536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2043200</v>
      </c>
      <c r="M329" s="152">
        <f t="shared" ca="1" si="98"/>
        <v>2043200</v>
      </c>
      <c r="N329" s="152">
        <f t="shared" ca="1" si="98"/>
        <v>1841374.82</v>
      </c>
      <c r="O329" s="151">
        <f t="shared" ref="O329:O331" ca="1" si="99">IF(L329&gt;0,N329*100/L329,0)</f>
        <v>90.122103563038365</v>
      </c>
      <c r="P329" s="151">
        <f t="shared" ref="P329:P331" ca="1" si="100">IF(M329&gt;0,N329*100/M329,0)</f>
        <v>90.122103563038365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2043200</v>
      </c>
      <c r="M331" s="157">
        <f t="shared" ca="1" si="102"/>
        <v>2043200</v>
      </c>
      <c r="N331" s="157">
        <f t="shared" ca="1" si="102"/>
        <v>1841374.82</v>
      </c>
      <c r="O331" s="156">
        <f t="shared" ca="1" si="99"/>
        <v>90.122103563038365</v>
      </c>
      <c r="P331" s="156">
        <f t="shared" ca="1" si="100"/>
        <v>90.122103563038365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1751100</v>
      </c>
      <c r="M333" s="627">
        <f ca="1">IFERROR(__xludf.DUMMYFUNCTION("IMPORTRANGE(""https://docs.google.com/spreadsheets/d/1Yj_ptqi66GCucihVvJfMjLAmec39IyEx_6qawtMGysU/edit?usp=sharing"",""สบก!DL43"")"),1751100)</f>
        <v>1751100</v>
      </c>
      <c r="N333" s="628">
        <f ca="1">IFERROR(__xludf.DUMMYFUNCTION("IMPORTRANGE(""https://docs.google.com/spreadsheets/d/1Yj_ptqi66GCucihVvJfMjLAmec39IyEx_6qawtMGysU/edit?usp=sharing"",""สบก!DM43"")"),1549274.82)</f>
        <v>1549274.82</v>
      </c>
      <c r="O333" s="169">
        <f ca="1">IF(L333&gt;0,N333*100/L333,0)</f>
        <v>88.474377248586606</v>
      </c>
      <c r="P333" s="169">
        <f ca="1">IF(M333&gt;0,N333*100/M333,0)</f>
        <v>88.474377248586606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IFERROR(__xludf.DUMMYFUNCTION("IMPORTRANGE(""https://docs.google.com/spreadsheets/d/1Yj_ptqi66GCucihVvJfMjLAmec39IyEx_6qawtMGysU/edit?usp=sharing"",""สบก!DI43"")"),1240800)</f>
        <v>1240800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IFERROR(__xludf.DUMMYFUNCTION("IMPORTRANGE(""https://docs.google.com/spreadsheets/d/1Yj_ptqi66GCucihVvJfMjLAmec39IyEx_6qawtMGysU/edit?usp=sharing"",""สบก!DJ43"")"),292100)</f>
        <v>292100</v>
      </c>
      <c r="M337" s="626">
        <f ca="1">L337</f>
        <v>292100</v>
      </c>
      <c r="N337" s="623">
        <f ca="1">IFERROR(__xludf.DUMMYFUNCTION("IMPORTRANGE(""https://docs.google.com/spreadsheets/d/1Yj_ptqi66GCucihVvJfMjLAmec39IyEx_6qawtMGysU/edit?usp=sharing"",""สบก!DN43"")"),292100)</f>
        <v>292100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IFERROR(__xludf.DUMMYFUNCTION("IMPORTRANGE(""https://docs.google.com/spreadsheets/d/1XL5vhW3sbDhbH9Cz0tuDiY8C3ctxq1tqvaCgkFb8cCA/edit?usp=sharing"",""บึงกาฬ!J234"")"),798)</f>
        <v>798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IFERROR(__xludf.DUMMYFUNCTION("IMPORTRANGE(""https://docs.google.com/spreadsheets/d/1XL5vhW3sbDhbH9Cz0tuDiY8C3ctxq1tqvaCgkFb8cCA/edit?usp=sharing"",""บึงกาฬ!J235"")"),7998.18)</f>
        <v>7998.18</v>
      </c>
      <c r="K340" s="343">
        <f t="shared" ca="1" si="103"/>
        <v>99.977249999999998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IFERROR(__xludf.DUMMYFUNCTION("IMPORTRANGE(""https://docs.google.com/spreadsheets/d/1XL5vhW3sbDhbH9Cz0tuDiY8C3ctxq1tqvaCgkFb8cCA/edit?usp=sharing"",""บึงกาฬ!J236"")"),884)</f>
        <v>884</v>
      </c>
      <c r="K341" s="343">
        <f t="shared" ca="1" si="103"/>
        <v>128.1159420289855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IFERROR(__xludf.DUMMYFUNCTION("IMPORTRANGE(""https://docs.google.com/spreadsheets/d/1XL5vhW3sbDhbH9Cz0tuDiY8C3ctxq1tqvaCgkFb8cCA/edit?usp=sharing"",""บึงกาฬ!J237"")"),10524.08)</f>
        <v>10524.08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IFERROR(__xludf.DUMMYFUNCTION("IMPORTRANGE(""https://docs.google.com/spreadsheets/d/1XL5vhW3sbDhbH9Cz0tuDiY8C3ctxq1tqvaCgkFb8cCA/edit?usp=sharing"",""บึงกาฬ!J240"")"),661)</f>
        <v>661</v>
      </c>
      <c r="K345" s="343">
        <f t="shared" ca="1" si="103"/>
        <v>95.79710144927536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IFERROR(__xludf.DUMMYFUNCTION("IMPORTRANGE(""https://docs.google.com/spreadsheets/d/1XL5vhW3sbDhbH9Cz0tuDiY8C3ctxq1tqvaCgkFb8cCA/edit?usp=sharing"",""บึงกาฬ!J241"")"),8183.75)</f>
        <v>8183.75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IFERROR(__xludf.DUMMYFUNCTION("IMPORTRANGE(""https://docs.google.com/spreadsheets/d/1XL5vhW3sbDhbH9Cz0tuDiY8C3ctxq1tqvaCgkFb8cCA/edit?usp=sharing"",""บึงกาฬ!L242"")"),2798525)</f>
        <v>2798525</v>
      </c>
      <c r="M347" s="358"/>
      <c r="N347" s="358">
        <f ca="1">IFERROR(__xludf.DUMMYFUNCTION("IMPORTRANGE(""https://docs.google.com/spreadsheets/d/1XL5vhW3sbDhbH9Cz0tuDiY8C3ctxq1tqvaCgkFb8cCA/edit?usp=sharing"",""บึงกาฬ!M242"")"),1934421)</f>
        <v>1934421</v>
      </c>
      <c r="O347" s="358">
        <f ca="1">+IF(L347&gt;0,N347*100/L347,0)</f>
        <v>69.122877229969362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IFERROR(__xludf.DUMMYFUNCTION("IMPORTRANGE(""https://docs.google.com/spreadsheets/d/1XL5vhW3sbDhbH9Cz0tuDiY8C3ctxq1tqvaCgkFb8cCA/edit?usp=sharing"",""บึงกาฬ!L244"")"),467910)</f>
        <v>467910</v>
      </c>
      <c r="M349" s="373"/>
      <c r="N349" s="373">
        <f ca="1">IFERROR(__xludf.DUMMYFUNCTION("IMPORTRANGE(""https://docs.google.com/spreadsheets/d/1XL5vhW3sbDhbH9Cz0tuDiY8C3ctxq1tqvaCgkFb8cCA/edit?usp=sharing"",""บึงกาฬ!M244"")"),425121)</f>
        <v>425121</v>
      </c>
      <c r="O349" s="373">
        <f ca="1">+IF(L349&gt;0,N349*100/L349,0)</f>
        <v>90.855292684490607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IFERROR(__xludf.DUMMYFUNCTION("IMPORTRANGE(""https://docs.google.com/spreadsheets/d/1XL5vhW3sbDhbH9Cz0tuDiY8C3ctxq1tqvaCgkFb8cCA/edit?usp=sharing"",""บึงกาฬ!L247"")"),467910)</f>
        <v>467910</v>
      </c>
      <c r="M352" s="165"/>
      <c r="N352" s="164">
        <f ca="1">IFERROR(__xludf.DUMMYFUNCTION("IMPORTRANGE(""https://docs.google.com/spreadsheets/d/1XL5vhW3sbDhbH9Cz0tuDiY8C3ctxq1tqvaCgkFb8cCA/edit?usp=sharing"",""บึงกาฬ!M247"")"),425121)</f>
        <v>425121</v>
      </c>
      <c r="O352" s="165">
        <f t="shared" ca="1" si="105"/>
        <v>90.855292684490607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IFERROR(__xludf.DUMMYFUNCTION("IMPORTRANGE(""https://docs.google.com/spreadsheets/d/1XL5vhW3sbDhbH9Cz0tuDiY8C3ctxq1tqvaCgkFb8cCA/edit?usp=sharing"",""บึงกาฬ!L249"")"),467910)</f>
        <v>467910</v>
      </c>
      <c r="M354" s="169"/>
      <c r="N354" s="168">
        <f ca="1">IFERROR(__xludf.DUMMYFUNCTION("IMPORTRANGE(""https://docs.google.com/spreadsheets/d/1XL5vhW3sbDhbH9Cz0tuDiY8C3ctxq1tqvaCgkFb8cCA/edit?usp=sharing"",""บึงกาฬ!M249"")"),425121)</f>
        <v>425121</v>
      </c>
      <c r="O354" s="169">
        <f t="shared" ca="1" si="105"/>
        <v>90.855292684490607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IFERROR(__xludf.DUMMYFUNCTION("IMPORTRANGE(""https://docs.google.com/spreadsheets/d/1XL5vhW3sbDhbH9Cz0tuDiY8C3ctxq1tqvaCgkFb8cCA/edit?usp=sharing"",""บึงกาฬ!M251"")"),152000)</f>
        <v>152000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IFERROR(__xludf.DUMMYFUNCTION("IMPORTRANGE(""https://docs.google.com/spreadsheets/d/1XL5vhW3sbDhbH9Cz0tuDiY8C3ctxq1tqvaCgkFb8cCA/edit?usp=sharing"",""บึงกาฬ!M252"")"),134204)</f>
        <v>134204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IFERROR(__xludf.DUMMYFUNCTION("IMPORTRANGE(""https://docs.google.com/spreadsheets/d/1XL5vhW3sbDhbH9Cz0tuDiY8C3ctxq1tqvaCgkFb8cCA/edit?usp=sharing"",""บึงกาฬ!M253"")"),31517)</f>
        <v>31517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IFERROR(__xludf.DUMMYFUNCTION("IMPORTRANGE(""https://docs.google.com/spreadsheets/d/1XL5vhW3sbDhbH9Cz0tuDiY8C3ctxq1tqvaCgkFb8cCA/edit?usp=sharing"",""บึงกาฬ!M275"")"),777590)</f>
        <v>777590</v>
      </c>
      <c r="O380" s="373">
        <f ca="1">+IF(L380&gt;0,N380*100/L380,0)</f>
        <v>75.602807918173681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IFERROR(__xludf.DUMMYFUNCTION("IMPORTRANGE(""https://docs.google.com/spreadsheets/d/1XL5vhW3sbDhbH9Cz0tuDiY8C3ctxq1tqvaCgkFb8cCA/edit?usp=sharing"",""บึงกาฬ!M278"")"),777590)</f>
        <v>777590</v>
      </c>
      <c r="O383" s="165">
        <f t="shared" ca="1" si="109"/>
        <v>75.602807918173681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IFERROR(__xludf.DUMMYFUNCTION("IMPORTRANGE(""https://docs.google.com/spreadsheets/d/1XL5vhW3sbDhbH9Cz0tuDiY8C3ctxq1tqvaCgkFb8cCA/edit?usp=sharing"",""บึงกาฬ!M280"")"),777590)</f>
        <v>777590</v>
      </c>
      <c r="O385" s="169">
        <f t="shared" ca="1" si="109"/>
        <v>75.602807918173681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IFERROR(__xludf.DUMMYFUNCTION("IMPORTRANGE(""https://docs.google.com/spreadsheets/d/1XL5vhW3sbDhbH9Cz0tuDiY8C3ctxq1tqvaCgkFb8cCA/edit?usp=sharing"",""บึงกาฬ!M282"")"),388000)</f>
        <v>388000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IFERROR(__xludf.DUMMYFUNCTION("IMPORTRANGE(""https://docs.google.com/spreadsheets/d/1XL5vhW3sbDhbH9Cz0tuDiY8C3ctxq1tqvaCgkFb8cCA/edit?usp=sharing"",""บึงกาฬ!M283"")"),142070)</f>
        <v>142070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IFERROR(__xludf.DUMMYFUNCTION("IMPORTRANGE(""https://docs.google.com/spreadsheets/d/1XL5vhW3sbDhbH9Cz0tuDiY8C3ctxq1tqvaCgkFb8cCA/edit?usp=sharing"",""บึงกาฬ!M303"")"),30000)</f>
        <v>30000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IFERROR(__xludf.DUMMYFUNCTION("IMPORTRANGE(""https://docs.google.com/spreadsheets/d/1XL5vhW3sbDhbH9Cz0tuDiY8C3ctxq1tqvaCgkFb8cCA/edit?usp=sharing"",""บึงกาฬ!M305"")"),26360)</f>
        <v>26360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IFERROR(__xludf.DUMMYFUNCTION("IMPORTRANGE(""https://docs.google.com/spreadsheets/d/1XL5vhW3sbDhbH9Cz0tuDiY8C3ctxq1tqvaCgkFb8cCA/edit?usp=sharing"",""บึงกาฬ!M330"")"),110500)</f>
        <v>110500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IFERROR(__xludf.DUMMYFUNCTION("IMPORTRANGE(""https://docs.google.com/spreadsheets/d/1XL5vhW3sbDhbH9Cz0tuDiY8C3ctxq1tqvaCgkFb8cCA/edit?usp=sharing"",""บึงกาฬ!M332"")"),110500)</f>
        <v>110500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IFERROR(__xludf.DUMMYFUNCTION("IMPORTRANGE(""https://docs.google.com/spreadsheets/d/1XL5vhW3sbDhbH9Cz0tuDiY8C3ctxq1tqvaCgkFb8cCA/edit?usp=sharing"",""บึงกาฬ!M334"")"),110500)</f>
        <v>110500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IFERROR(__xludf.DUMMYFUNCTION("IMPORTRANGE(""https://docs.google.com/spreadsheets/d/1XL5vhW3sbDhbH9Cz0tuDiY8C3ctxq1tqvaCgkFb8cCA/edit?usp=sharing"",""บึงกาฬ!M338"")"),11425)</f>
        <v>11425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IFERROR(__xludf.DUMMYFUNCTION("IMPORTRANGE(""https://docs.google.com/spreadsheets/d/1XL5vhW3sbDhbH9Cz0tuDiY8C3ctxq1tqvaCgkFb8cCA/edit?usp=sharing"",""บึงกาฬ!J350"")"),41411)</f>
        <v>41411</v>
      </c>
      <c r="K455" s="372">
        <f ca="1">IF(I455&gt;0,J455*100/I455,0)</f>
        <v>107.03835814722912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IFERROR(__xludf.DUMMYFUNCTION("IMPORTRANGE(""https://docs.google.com/spreadsheets/d/1XL5vhW3sbDhbH9Cz0tuDiY8C3ctxq1tqvaCgkFb8cCA/edit?usp=sharing"",""บึงกาฬ!J359"")"),41411)</f>
        <v>41411</v>
      </c>
      <c r="K464" s="269">
        <f t="shared" ref="K464:K515" ca="1" si="117">IF(I464&gt;0,J464*100/I464,0)</f>
        <v>107.03835814722912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IFERROR(__xludf.DUMMYFUNCTION("IMPORTRANGE(""https://docs.google.com/spreadsheets/d/1XL5vhW3sbDhbH9Cz0tuDiY8C3ctxq1tqvaCgkFb8cCA/edit?usp=sharing"",""บึงกาฬ!J376"")"),41411)</f>
        <v>41411</v>
      </c>
      <c r="K481" s="202">
        <f t="shared" ca="1" si="117"/>
        <v>107.03835814722912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IFERROR(__xludf.DUMMYFUNCTION("IMPORTRANGE(""https://docs.google.com/spreadsheets/d/1XL5vhW3sbDhbH9Cz0tuDiY8C3ctxq1tqvaCgkFb8cCA/edit?usp=sharing"",""บึงกาฬ!J377"")"),2787)</f>
        <v>2787</v>
      </c>
      <c r="K482" s="202">
        <f t="shared" ca="1" si="117"/>
        <v>106.41466208476518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IFERROR(__xludf.DUMMYFUNCTION("IMPORTRANGE(""https://docs.google.com/spreadsheets/d/1XL5vhW3sbDhbH9Cz0tuDiY8C3ctxq1tqvaCgkFb8cCA/edit?usp=sharing"",""บึงกาฬ!J394"")"),421)</f>
        <v>421</v>
      </c>
      <c r="K499" s="202">
        <f t="shared" ca="1" si="117"/>
        <v>99.763033175355446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IFERROR(__xludf.DUMMYFUNCTION("IMPORTRANGE(""https://docs.google.com/spreadsheets/d/1XL5vhW3sbDhbH9Cz0tuDiY8C3ctxq1tqvaCgkFb8cCA/edit?usp=sharing"",""บึงกาฬ!J420"")"),625)</f>
        <v>625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IFERROR(__xludf.DUMMYFUNCTION("IMPORTRANGE(""https://docs.google.com/spreadsheets/d/1XL5vhW3sbDhbH9Cz0tuDiY8C3ctxq1tqvaCgkFb8cCA/edit?usp=sharing"",""บึงกาฬ!J421"")"),20)</f>
        <v>20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IFERROR(__xludf.DUMMYFUNCTION("IMPORTRANGE(""https://docs.google.com/spreadsheets/d/1XL5vhW3sbDhbH9Cz0tuDiY8C3ctxq1tqvaCgkFb8cCA/edit?usp=sharing"",""บึงกาฬ!J422"")"),564)</f>
        <v>564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IFERROR(__xludf.DUMMYFUNCTION("IMPORTRANGE(""https://docs.google.com/spreadsheets/d/1XL5vhW3sbDhbH9Cz0tuDiY8C3ctxq1tqvaCgkFb8cCA/edit?usp=sharing"",""บึงกาฬ!J424"")"),61)</f>
        <v>61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IFERROR(__xludf.DUMMYFUNCTION("IMPORTRANGE(""https://docs.google.com/spreadsheets/d/1XL5vhW3sbDhbH9Cz0tuDiY8C3ctxq1tqvaCgkFb8cCA/edit?usp=sharing"",""บึงกาฬ!L428"")"),56840)</f>
        <v>56840</v>
      </c>
      <c r="M533" s="412"/>
      <c r="N533" s="412">
        <f ca="1">IFERROR(__xludf.DUMMYFUNCTION("IMPORTRANGE(""https://docs.google.com/spreadsheets/d/1XL5vhW3sbDhbH9Cz0tuDiY8C3ctxq1tqvaCgkFb8cCA/edit?usp=sharing"",""บึงกาฬ!M428"")"),34972)</f>
        <v>34972</v>
      </c>
      <c r="O533" s="412">
        <f t="shared" ref="O533:O537" ca="1" si="118">+IF(L533&gt;0,N533*100/L533,0)</f>
        <v>61.52709359605911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IFERROR(__xludf.DUMMYFUNCTION("IMPORTRANGE(""https://docs.google.com/spreadsheets/d/1XL5vhW3sbDhbH9Cz0tuDiY8C3ctxq1tqvaCgkFb8cCA/edit?usp=sharing"",""บึงกาฬ!L430"")"),56840)</f>
        <v>56840</v>
      </c>
      <c r="M535" s="165"/>
      <c r="N535" s="169">
        <f ca="1">IFERROR(__xludf.DUMMYFUNCTION("IMPORTRANGE(""https://docs.google.com/spreadsheets/d/1XL5vhW3sbDhbH9Cz0tuDiY8C3ctxq1tqvaCgkFb8cCA/edit?usp=sharing"",""บึงกาฬ!M430"")"),34972)</f>
        <v>34972</v>
      </c>
      <c r="O535" s="169">
        <f t="shared" ca="1" si="118"/>
        <v>61.52709359605911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IFERROR(__xludf.DUMMYFUNCTION("IMPORTRANGE(""https://docs.google.com/spreadsheets/d/1XL5vhW3sbDhbH9Cz0tuDiY8C3ctxq1tqvaCgkFb8cCA/edit?usp=sharing"",""บึงกาฬ!L432"")"),56840)</f>
        <v>56840</v>
      </c>
      <c r="M537" s="169"/>
      <c r="N537" s="169">
        <f ca="1">IFERROR(__xludf.DUMMYFUNCTION("IMPORTRANGE(""https://docs.google.com/spreadsheets/d/1XL5vhW3sbDhbH9Cz0tuDiY8C3ctxq1tqvaCgkFb8cCA/edit?usp=sharing"",""บึงกาฬ!M432"")"),34972)</f>
        <v>34972</v>
      </c>
      <c r="O537" s="169">
        <f t="shared" ca="1" si="118"/>
        <v>61.52709359605911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IFERROR(__xludf.DUMMYFUNCTION("IMPORTRANGE(""https://docs.google.com/spreadsheets/d/1XL5vhW3sbDhbH9Cz0tuDiY8C3ctxq1tqvaCgkFb8cCA/edit?usp=sharing"",""บึงกาฬ!M436"")"),9432)</f>
        <v>9432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IFERROR(__xludf.DUMMYFUNCTION("IMPORTRANGE(""https://docs.google.com/spreadsheets/d/1XL5vhW3sbDhbH9Cz0tuDiY8C3ctxq1tqvaCgkFb8cCA/edit?usp=sharing"",""บึงกาฬ!J446"")"),3895)</f>
        <v>3895</v>
      </c>
      <c r="K551" s="411">
        <f ca="1">IF(I551&gt;0,J551*100/I551,0)</f>
        <v>77.900000000000006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IFERROR(__xludf.DUMMYFUNCTION("IMPORTRANGE(""https://docs.google.com/spreadsheets/d/1XL5vhW3sbDhbH9Cz0tuDiY8C3ctxq1tqvaCgkFb8cCA/edit?usp=sharing"",""บึงกาฬ!J455"")"),3895)</f>
        <v>3895</v>
      </c>
      <c r="K560" s="225">
        <f t="shared" ref="K560:K561" ca="1" si="121">IF(I560&gt;0,J560*100/I560,0)</f>
        <v>77.900000000000006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IFERROR(__xludf.DUMMYFUNCTION("IMPORTRANGE(""https://docs.google.com/spreadsheets/d/1XL5vhW3sbDhbH9Cz0tuDiY8C3ctxq1tqvaCgkFb8cCA/edit?usp=sharing"",""บึงกาฬ!J456"")"),275)</f>
        <v>275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IFERROR(__xludf.DUMMYFUNCTION("IMPORTRANGE(""https://docs.google.com/spreadsheets/d/1XL5vhW3sbDhbH9Cz0tuDiY8C3ctxq1tqvaCgkFb8cCA/edit?usp=sharing"",""บึงกาฬ!J459"")"),5147)</f>
        <v>5147</v>
      </c>
      <c r="K564" s="372">
        <f ca="1">IF(I564&gt;0,J564*100/I564,0)</f>
        <v>147.05714285714285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IFERROR(__xludf.DUMMYFUNCTION("IMPORTRANGE(""https://docs.google.com/spreadsheets/d/1XL5vhW3sbDhbH9Cz0tuDiY8C3ctxq1tqvaCgkFb8cCA/edit?usp=sharing"",""บึงกาฬ!J468"")"),5147)</f>
        <v>5147</v>
      </c>
      <c r="K573" s="202">
        <f ca="1">IF(I573&gt;0,J573*100/I573,0)</f>
        <v>147.05714285714285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IFERROR(__xludf.DUMMYFUNCTION("IMPORTRANGE(""https://docs.google.com/spreadsheets/d/1XL5vhW3sbDhbH9Cz0tuDiY8C3ctxq1tqvaCgkFb8cCA/edit?usp=sharing"",""บึงกาฬ!J471"")"),842)</f>
        <v>842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IFERROR(__xludf.DUMMYFUNCTION("IMPORTRANGE(""https://docs.google.com/spreadsheets/d/1XL5vhW3sbDhbH9Cz0tuDiY8C3ctxq1tqvaCgkFb8cCA/edit?usp=sharing"",""บึงกาฬ!J472"")"),4305)</f>
        <v>4305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IFERROR(__xludf.DUMMYFUNCTION("IMPORTRANGE(""https://docs.google.com/spreadsheets/d/1XL5vhW3sbDhbH9Cz0tuDiY8C3ctxq1tqvaCgkFb8cCA/edit?usp=sharing"",""บึงกาฬ!J475"")"),55)</f>
        <v>55</v>
      </c>
      <c r="K580" s="372">
        <f ca="1">IF(I580&gt;0,J580*100/I580,0)</f>
        <v>110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IFERROR(__xludf.DUMMYFUNCTION("IMPORTRANGE(""https://docs.google.com/spreadsheets/d/1XL5vhW3sbDhbH9Cz0tuDiY8C3ctxq1tqvaCgkFb8cCA/edit?usp=sharing"",""บึงกาฬ!J484"")"),89)</f>
        <v>89</v>
      </c>
      <c r="K589" s="163">
        <f t="shared" ref="K589:K596" ca="1" si="125">IF(I589&gt;0,J589*100/I589,0)</f>
        <v>178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IFERROR(__xludf.DUMMYFUNCTION("IMPORTRANGE(""https://docs.google.com/spreadsheets/d/1XL5vhW3sbDhbH9Cz0tuDiY8C3ctxq1tqvaCgkFb8cCA/edit?usp=sharing"",""บึงกาฬ!J485"")"),193.12)</f>
        <v>193.12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IFERROR(__xludf.DUMMYFUNCTION("IMPORTRANGE(""https://docs.google.com/spreadsheets/d/1XL5vhW3sbDhbH9Cz0tuDiY8C3ctxq1tqvaCgkFb8cCA/edit?usp=sharing"",""บึงกาฬ!J486"")"),85)</f>
        <v>85</v>
      </c>
      <c r="K591" s="163">
        <f t="shared" ca="1" si="125"/>
        <v>170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IFERROR(__xludf.DUMMYFUNCTION("IMPORTRANGE(""https://docs.google.com/spreadsheets/d/1XL5vhW3sbDhbH9Cz0tuDiY8C3ctxq1tqvaCgkFb8cCA/edit?usp=sharing"",""บึงกาฬ!J487"")"),96.9)</f>
        <v>96.9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IFERROR(__xludf.DUMMYFUNCTION("IMPORTRANGE(""https://docs.google.com/spreadsheets/d/1XL5vhW3sbDhbH9Cz0tuDiY8C3ctxq1tqvaCgkFb8cCA/edit?usp=sharing"",""บึงกาฬ!J488"")"),56)</f>
        <v>56</v>
      </c>
      <c r="K593" s="163">
        <f t="shared" ca="1" si="125"/>
        <v>112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IFERROR(__xludf.DUMMYFUNCTION("IMPORTRANGE(""https://docs.google.com/spreadsheets/d/1XL5vhW3sbDhbH9Cz0tuDiY8C3ctxq1tqvaCgkFb8cCA/edit?usp=sharing"",""บึงกาฬ!J489"")"),68.23)</f>
        <v>68.23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IFERROR(__xludf.DUMMYFUNCTION("IMPORTRANGE(""https://docs.google.com/spreadsheets/d/1XL5vhW3sbDhbH9Cz0tuDiY8C3ctxq1tqvaCgkFb8cCA/edit?usp=sharing"",""บึงกาฬ!J490"")"),55)</f>
        <v>55</v>
      </c>
      <c r="K595" s="163">
        <f t="shared" ca="1" si="125"/>
        <v>110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IFERROR(__xludf.DUMMYFUNCTION("IMPORTRANGE(""https://docs.google.com/spreadsheets/d/1XL5vhW3sbDhbH9Cz0tuDiY8C3ctxq1tqvaCgkFb8cCA/edit?usp=sharing"",""บึงกาฬ!J491"")"),36.5)</f>
        <v>36.5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IFERROR(__xludf.DUMMYFUNCTION("IMPORTRANGE(""https://docs.google.com/spreadsheets/d/1XL5vhW3sbDhbH9Cz0tuDiY8C3ctxq1tqvaCgkFb8cCA/edit?usp=sharing"",""บึงกาฬ!L492"")"),2600)</f>
        <v>2600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IFERROR(__xludf.DUMMYFUNCTION("IMPORTRANGE(""https://docs.google.com/spreadsheets/d/1XL5vhW3sbDhbH9Cz0tuDiY8C3ctxq1tqvaCgkFb8cCA/edit?usp=sharing"",""บึงกาฬ!L494"")"),2600)</f>
        <v>2600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IFERROR(__xludf.DUMMYFUNCTION("IMPORTRANGE(""https://docs.google.com/spreadsheets/d/1XL5vhW3sbDhbH9Cz0tuDiY8C3ctxq1tqvaCgkFb8cCA/edit?usp=sharing"",""บึงกาฬ!L496"")"),2600)</f>
        <v>2600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IFERROR(__xludf.DUMMYFUNCTION("IMPORTRANGE(""https://docs.google.com/spreadsheets/d/1XL5vhW3sbDhbH9Cz0tuDiY8C3ctxq1tqvaCgkFb8cCA/edit?usp=sharing"",""บึงกาฬ!J523"")"),2566711.95)</f>
        <v>2566711.9500000002</v>
      </c>
      <c r="K628" s="343">
        <f t="shared" ref="K628:K635" ca="1" si="129">IF(I628&gt;0,J628*100/I628,0)</f>
        <v>59.330694218085149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IFERROR(__xludf.DUMMYFUNCTION("IMPORTRANGE(""https://docs.google.com/spreadsheets/d/1XL5vhW3sbDhbH9Cz0tuDiY8C3ctxq1tqvaCgkFb8cCA/edit?usp=sharing"",""บึงกาฬ!J524"")"),166)</f>
        <v>166</v>
      </c>
      <c r="K629" s="343">
        <f t="shared" ca="1" si="129"/>
        <v>58.450704225352112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IFERROR(__xludf.DUMMYFUNCTION("IMPORTRANGE(""https://docs.google.com/spreadsheets/d/1XL5vhW3sbDhbH9Cz0tuDiY8C3ctxq1tqvaCgkFb8cCA/edit?usp=sharing"",""บึงกาฬ!J525"")"),853502.01)</f>
        <v>853502.01</v>
      </c>
      <c r="K630" s="343">
        <f t="shared" ca="1" si="129"/>
        <v>59.102799185074382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IFERROR(__xludf.DUMMYFUNCTION("IMPORTRANGE(""https://docs.google.com/spreadsheets/d/1XL5vhW3sbDhbH9Cz0tuDiY8C3ctxq1tqvaCgkFb8cCA/edit?usp=sharing"",""บึงกาฬ!J526"")"),65)</f>
        <v>65</v>
      </c>
      <c r="K631" s="343">
        <f t="shared" ca="1" si="129"/>
        <v>97.014925373134332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9590468</v>
      </c>
      <c r="M8" s="23">
        <f t="shared" ca="1" si="0"/>
        <v>5663471</v>
      </c>
      <c r="N8" s="23">
        <f t="shared" ca="1" si="0"/>
        <v>7106437.2599999988</v>
      </c>
      <c r="O8" s="22">
        <f t="shared" ref="O8:O16" ca="1" si="1">IF(L8&gt;0,N8*100/L8,0)</f>
        <v>74.09896221957051</v>
      </c>
      <c r="P8" s="22">
        <f t="shared" ref="P8:P16" ca="1" si="2">IF(M8&gt;0,N8*100/M8,0)</f>
        <v>125.4784788339165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9590468</v>
      </c>
      <c r="M10" s="30">
        <f t="shared" ca="1" si="4"/>
        <v>5663471</v>
      </c>
      <c r="N10" s="30">
        <f t="shared" ca="1" si="4"/>
        <v>7106437.2599999988</v>
      </c>
      <c r="O10" s="29">
        <f t="shared" ca="1" si="1"/>
        <v>74.09896221957051</v>
      </c>
      <c r="P10" s="29">
        <f t="shared" ca="1" si="2"/>
        <v>125.4784788339165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8731568</v>
      </c>
      <c r="M12" s="38">
        <f t="shared" ca="1" si="6"/>
        <v>4804571</v>
      </c>
      <c r="N12" s="38">
        <f t="shared" ca="1" si="6"/>
        <v>6247537.2599999988</v>
      </c>
      <c r="O12" s="38">
        <f t="shared" ca="1" si="1"/>
        <v>71.551149346829789</v>
      </c>
      <c r="P12" s="38">
        <f t="shared" ca="1" si="2"/>
        <v>130.03319672037313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2582449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6149119</v>
      </c>
      <c r="M14" s="38">
        <f t="shared" si="8"/>
        <v>0</v>
      </c>
      <c r="N14" s="38">
        <f t="shared" ca="1" si="8"/>
        <v>1850425.0799999991</v>
      </c>
      <c r="O14" s="38">
        <f t="shared" ca="1" si="1"/>
        <v>30.092523498081579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5663471</v>
      </c>
      <c r="M18" s="23">
        <f t="shared" ca="1" si="11"/>
        <v>5663471</v>
      </c>
      <c r="N18" s="23">
        <f t="shared" ca="1" si="11"/>
        <v>5256012.18</v>
      </c>
      <c r="O18" s="22">
        <f t="shared" ref="O18:O20" ca="1" si="12">IF(L18&gt;0,N18*100/L18,0)</f>
        <v>92.8054929565279</v>
      </c>
      <c r="P18" s="22">
        <f t="shared" ref="P18:P26" ca="1" si="13">IF(M18&gt;0,N18*100/M18,0)</f>
        <v>92.8054929565279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5663471</v>
      </c>
      <c r="M20" s="30">
        <f t="shared" ca="1" si="15"/>
        <v>5663471</v>
      </c>
      <c r="N20" s="30">
        <f t="shared" ca="1" si="15"/>
        <v>5256012.18</v>
      </c>
      <c r="O20" s="29">
        <f t="shared" ca="1" si="12"/>
        <v>92.8054929565279</v>
      </c>
      <c r="P20" s="29">
        <f t="shared" ca="1" si="13"/>
        <v>92.8054929565279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4804571</v>
      </c>
      <c r="M22" s="41">
        <f t="shared" ca="1" si="18"/>
        <v>4804571</v>
      </c>
      <c r="N22" s="38">
        <f t="shared" ca="1" si="18"/>
        <v>4397112.18</v>
      </c>
      <c r="O22" s="38">
        <f t="shared" ca="1" si="17"/>
        <v>91.519350635051495</v>
      </c>
      <c r="P22" s="38">
        <f t="shared" ca="1" si="13"/>
        <v>91.519350635051495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2582449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2222122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3926997</v>
      </c>
      <c r="M28" s="23">
        <f t="shared" si="23"/>
        <v>0</v>
      </c>
      <c r="N28" s="23">
        <f t="shared" ca="1" si="23"/>
        <v>1850425.0799999991</v>
      </c>
      <c r="O28" s="22">
        <f t="shared" ref="O28:O30" ca="1" si="24">IF(L28&gt;0,N28*100/L28,0)</f>
        <v>47.120613537519866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3926997</v>
      </c>
      <c r="M30" s="30">
        <f t="shared" si="27"/>
        <v>0</v>
      </c>
      <c r="N30" s="30">
        <f t="shared" ca="1" si="27"/>
        <v>1850425.0799999991</v>
      </c>
      <c r="O30" s="29">
        <f t="shared" ca="1" si="24"/>
        <v>47.120613537519866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3926997</v>
      </c>
      <c r="M32" s="38">
        <f t="shared" si="30"/>
        <v>0</v>
      </c>
      <c r="N32" s="38">
        <f t="shared" ca="1" si="30"/>
        <v>1850425.0799999991</v>
      </c>
      <c r="O32" s="38">
        <f t="shared" ca="1" si="29"/>
        <v>47.120613537519866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3926997</v>
      </c>
      <c r="M34" s="38">
        <f t="shared" si="32"/>
        <v>0</v>
      </c>
      <c r="N34" s="38">
        <f t="shared" ca="1" si="32"/>
        <v>1850425.0799999991</v>
      </c>
      <c r="O34" s="38">
        <f t="shared" ca="1" si="29"/>
        <v>47.120613537519866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5663471</v>
      </c>
      <c r="M37" s="54">
        <f t="shared" ca="1" si="33"/>
        <v>5663471</v>
      </c>
      <c r="N37" s="54">
        <f t="shared" ca="1" si="33"/>
        <v>5256012.18</v>
      </c>
      <c r="O37" s="55">
        <f t="shared" ca="1" si="29"/>
        <v>92.8054929565279</v>
      </c>
      <c r="P37" s="55">
        <f t="shared" ca="1" si="25"/>
        <v>92.8054929565279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1649600</v>
      </c>
      <c r="M41" s="78">
        <f t="shared" ca="1" si="34"/>
        <v>1649600</v>
      </c>
      <c r="N41" s="78">
        <f t="shared" ca="1" si="34"/>
        <v>1585773.04</v>
      </c>
      <c r="O41" s="77">
        <f t="shared" ref="O41:O43" ca="1" si="35">IF(L41&gt;0,N41*100/L41,0)</f>
        <v>96.130761396702226</v>
      </c>
      <c r="P41" s="77">
        <f t="shared" ref="P41:P43" ca="1" si="36">IF(M41&gt;0,N41*100/M41,0)</f>
        <v>96.130761396702226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1649600</v>
      </c>
      <c r="M43" s="78">
        <f t="shared" ca="1" si="38"/>
        <v>1649600</v>
      </c>
      <c r="N43" s="78">
        <f t="shared" ca="1" si="38"/>
        <v>1585773.04</v>
      </c>
      <c r="O43" s="77">
        <f t="shared" ca="1" si="35"/>
        <v>96.130761396702226</v>
      </c>
      <c r="P43" s="77">
        <f t="shared" ca="1" si="36"/>
        <v>96.130761396702226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796100</v>
      </c>
      <c r="M45" s="623">
        <f ca="1">IFERROR(__xludf.DUMMYFUNCTION("IMPORTRANGE(""https://docs.google.com/spreadsheets/d/1Yj_ptqi66GCucihVvJfMjLAmec39IyEx_6qawtMGysU/edit?usp=sharing"",""สบก!Q44"")"),796100)</f>
        <v>796100</v>
      </c>
      <c r="N45" s="623">
        <f ca="1">IFERROR(__xludf.DUMMYFUNCTION("IMPORTRANGE(""https://docs.google.com/spreadsheets/d/1Yj_ptqi66GCucihVvJfMjLAmec39IyEx_6qawtMGysU/edit?usp=sharing"",""สบก!R44"")"),732273.04)</f>
        <v>732273.04</v>
      </c>
      <c r="O45" s="624">
        <f ca="1">IF(L45&gt;0,N45*100/L45,0)</f>
        <v>91.982544906418795</v>
      </c>
      <c r="P45" s="624">
        <f ca="1">IF(M45&gt;0,N45*100/M45,0)</f>
        <v>91.982544906418795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IFERROR(__xludf.DUMMYFUNCTION("IMPORTRANGE(""https://docs.google.com/spreadsheets/d/1Yj_ptqi66GCucihVvJfMjLAmec39IyEx_6qawtMGysU/edit?usp=sharing"",""สบก!M44"")"),796100)</f>
        <v>796100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890049</v>
      </c>
      <c r="M53" s="121">
        <f t="shared" ca="1" si="39"/>
        <v>890049</v>
      </c>
      <c r="N53" s="121">
        <f t="shared" ca="1" si="39"/>
        <v>877081.26</v>
      </c>
      <c r="O53" s="120">
        <f t="shared" ref="O53:O55" ca="1" si="40">IF(L53&gt;0,N53*100/L53,0)</f>
        <v>98.543030776957224</v>
      </c>
      <c r="P53" s="120">
        <f t="shared" ref="P53:P55" ca="1" si="41">IF(M53&gt;0,N53*100/M53,0)</f>
        <v>98.543030776957224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890049</v>
      </c>
      <c r="M55" s="121">
        <f t="shared" ca="1" si="43"/>
        <v>890049</v>
      </c>
      <c r="N55" s="121">
        <f t="shared" ca="1" si="43"/>
        <v>877081.26</v>
      </c>
      <c r="O55" s="120">
        <f t="shared" ca="1" si="40"/>
        <v>98.543030776957224</v>
      </c>
      <c r="P55" s="120">
        <f t="shared" ca="1" si="41"/>
        <v>98.543030776957224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890049</v>
      </c>
      <c r="M57" s="623">
        <f ca="1">IFERROR(__xludf.DUMMYFUNCTION("IMPORTRANGE(""https://docs.google.com/spreadsheets/d/1Yj_ptqi66GCucihVvJfMjLAmec39IyEx_6qawtMGysU/edit?usp=sharing"",""สบก!Z44"")"),890049)</f>
        <v>890049</v>
      </c>
      <c r="N57" s="623">
        <f ca="1">IFERROR(__xludf.DUMMYFUNCTION("IMPORTRANGE(""https://docs.google.com/spreadsheets/d/1Yj_ptqi66GCucihVvJfMjLAmec39IyEx_6qawtMGysU/edit?usp=sharing"",""สบก!AA44"")"),877081.26)</f>
        <v>877081.26</v>
      </c>
      <c r="O57" s="624">
        <f ca="1">IF(L57&gt;0,N57*100/L57,0)</f>
        <v>98.543030776957224</v>
      </c>
      <c r="P57" s="624">
        <f ca="1">IF(M57&gt;0,N57*100/M57,0)</f>
        <v>98.543030776957224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IFERROR(__xludf.DUMMYFUNCTION("IMPORTRANGE(""https://docs.google.com/spreadsheets/d/1Yj_ptqi66GCucihVvJfMjLAmec39IyEx_6qawtMGysU/edit?usp=sharing"",""สบก!V44"")"),890049)</f>
        <v>890049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773100</v>
      </c>
      <c r="M66" s="152">
        <f t="shared" ca="1" si="45"/>
        <v>773100</v>
      </c>
      <c r="N66" s="152">
        <f t="shared" ca="1" si="45"/>
        <v>711329.79</v>
      </c>
      <c r="O66" s="151">
        <f t="shared" ref="O66:O68" ca="1" si="46">IF(L66&gt;0,N66*100/L66,0)</f>
        <v>92.01006208769887</v>
      </c>
      <c r="P66" s="151">
        <f t="shared" ref="P66:P68" ca="1" si="47">IF(M66&gt;0,N66*100/M66,0)</f>
        <v>92.01006208769887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773100</v>
      </c>
      <c r="M68" s="157">
        <f t="shared" ca="1" si="49"/>
        <v>773100</v>
      </c>
      <c r="N68" s="157">
        <f t="shared" ca="1" si="49"/>
        <v>711329.79</v>
      </c>
      <c r="O68" s="156">
        <f t="shared" ca="1" si="46"/>
        <v>92.01006208769887</v>
      </c>
      <c r="P68" s="156">
        <f t="shared" ca="1" si="47"/>
        <v>92.01006208769887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IFERROR(__xludf.DUMMYFUNCTION("IMPORTRANGE(""https://docs.google.com/spreadsheets/d/1Yj_ptqi66GCucihVvJfMjLAmec39IyEx_6qawtMGysU/edit?usp=sharing"",""สบก!AJ44"")"),711329.79)</f>
        <v>711329.79</v>
      </c>
      <c r="O70" s="169">
        <f ca="1">IF(L70&gt;0,N70*100/L70,0)</f>
        <v>92.01006208769887</v>
      </c>
      <c r="P70" s="169">
        <f ca="1">IF(M70&gt;0,N70*100/M70,0)</f>
        <v>92.01006208769887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IFERROR(__xludf.DUMMYFUNCTION("IMPORTRANGE(""https://docs.google.com/spreadsheets/d/1Yj_ptqi66GCucihVvJfMjLAmec39IyEx_6qawtMGysU/edit?usp=sharing"",""สบก!AF44"")"),583600)</f>
        <v>583600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92777</v>
      </c>
      <c r="M118" s="152">
        <f t="shared" ca="1" si="58"/>
        <v>92777</v>
      </c>
      <c r="N118" s="152">
        <f t="shared" ca="1" si="58"/>
        <v>85497</v>
      </c>
      <c r="O118" s="151">
        <f t="shared" ref="O118:O120" ca="1" si="59">IF(L118&gt;0,N118*100/L118,0)</f>
        <v>92.153227631848409</v>
      </c>
      <c r="P118" s="151">
        <f t="shared" ref="P118:P120" ca="1" si="60">IF(M118&gt;0,N118*100/M118,0)</f>
        <v>92.153227631848409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92777</v>
      </c>
      <c r="M120" s="157">
        <f t="shared" ca="1" si="62"/>
        <v>92777</v>
      </c>
      <c r="N120" s="157">
        <f t="shared" ca="1" si="62"/>
        <v>85497</v>
      </c>
      <c r="O120" s="156">
        <f t="shared" ca="1" si="59"/>
        <v>92.153227631848409</v>
      </c>
      <c r="P120" s="156">
        <f t="shared" ca="1" si="60"/>
        <v>92.153227631848409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92777</v>
      </c>
      <c r="M122" s="627">
        <f ca="1">IFERROR(__xludf.DUMMYFUNCTION("IMPORTRANGE(""https://docs.google.com/spreadsheets/d/1Yj_ptqi66GCucihVvJfMjLAmec39IyEx_6qawtMGysU/edit?usp=sharing"",""สบก!BA44"")"),92777)</f>
        <v>92777</v>
      </c>
      <c r="N122" s="628">
        <f ca="1">IFERROR(__xludf.DUMMYFUNCTION("IMPORTRANGE(""https://docs.google.com/spreadsheets/d/1Yj_ptqi66GCucihVvJfMjLAmec39IyEx_6qawtMGysU/edit?usp=sharing"",""สบก!BB44"")"),85497)</f>
        <v>85497</v>
      </c>
      <c r="O122" s="169">
        <f ca="1">IF(L122&gt;0,N122*100/L122,0)</f>
        <v>92.153227631848409</v>
      </c>
      <c r="P122" s="169">
        <f ca="1">IF(M122&gt;0,N122*100/M122,0)</f>
        <v>92.153227631848409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IFERROR(__xludf.DUMMYFUNCTION("IMPORTRANGE(""https://docs.google.com/spreadsheets/d/1Yj_ptqi66GCucihVvJfMjLAmec39IyEx_6qawtMGysU/edit?usp=sharing"",""สบก!AX44"")"),92777)</f>
        <v>92777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99500</v>
      </c>
      <c r="M140" s="152">
        <f t="shared" ca="1" si="64"/>
        <v>99500</v>
      </c>
      <c r="N140" s="152">
        <f t="shared" ca="1" si="64"/>
        <v>99500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99500</v>
      </c>
      <c r="M142" s="157">
        <f t="shared" ca="1" si="68"/>
        <v>99500</v>
      </c>
      <c r="N142" s="157">
        <f t="shared" ca="1" si="68"/>
        <v>99500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99500</v>
      </c>
      <c r="M144" s="627">
        <f ca="1">IFERROR(__xludf.DUMMYFUNCTION("IMPORTRANGE(""https://docs.google.com/spreadsheets/d/1Yj_ptqi66GCucihVvJfMjLAmec39IyEx_6qawtMGysU/edit?usp=sharing"",""สบก!BJ44"")"),99500)</f>
        <v>99500</v>
      </c>
      <c r="N144" s="628">
        <f ca="1">IFERROR(__xludf.DUMMYFUNCTION("IMPORTRANGE(""https://docs.google.com/spreadsheets/d/1Yj_ptqi66GCucihVvJfMjLAmec39IyEx_6qawtMGysU/edit?usp=sharing"",""สบก!BK44"")"),99500)</f>
        <v>99500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IFERROR(__xludf.DUMMYFUNCTION("IMPORTRANGE(""https://docs.google.com/spreadsheets/d/1Yj_ptqi66GCucihVvJfMjLAmec39IyEx_6qawtMGysU/edit?usp=sharing"",""สบก!BG44"")"),99500)</f>
        <v>99500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IFERROR(__xludf.DUMMYFUNCTION("IMPORTRANGE(""https://docs.google.com/spreadsheets/d/1XL5vhW3sbDhbH9Cz0tuDiY8C3ctxq1tqvaCgkFb8cCA/edit?usp=sharing"",""บุรีรัมย์!J84"")"),240)</f>
        <v>240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IFERROR(__xludf.DUMMYFUNCTION("IMPORTRANGE(""https://docs.google.com/spreadsheets/d/1XL5vhW3sbDhbH9Cz0tuDiY8C3ctxq1tqvaCgkFb8cCA/edit?usp=sharing"",""บุรีรัมย์!J85"")"),240)</f>
        <v>240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95820</v>
      </c>
      <c r="O250" s="151">
        <f t="shared" ref="O250:O252" ca="1" si="78">IF(L250&gt;0,N250*100/L250,0)</f>
        <v>107.66292134831461</v>
      </c>
      <c r="P250" s="151">
        <f t="shared" ref="P250:P252" ca="1" si="79">IF(M250&gt;0,N250*100/M250,0)</f>
        <v>107.66292134831461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95820</v>
      </c>
      <c r="O252" s="156">
        <f t="shared" ca="1" si="78"/>
        <v>107.66292134831461</v>
      </c>
      <c r="P252" s="156">
        <f t="shared" ca="1" si="79"/>
        <v>107.66292134831461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IFERROR(__xludf.DUMMYFUNCTION("IMPORTRANGE(""https://docs.google.com/spreadsheets/d/1Yj_ptqi66GCucihVvJfMjLAmec39IyEx_6qawtMGysU/edit?usp=sharing"",""สบก!CC44"")"),95820)</f>
        <v>95820</v>
      </c>
      <c r="O254" s="169">
        <f ca="1">IF(L254&gt;0,N254*100/L254,0)</f>
        <v>107.66292134831461</v>
      </c>
      <c r="P254" s="169">
        <f ca="1">IF(M254&gt;0,N254*100/M254,0)</f>
        <v>107.66292134831461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457720</v>
      </c>
      <c r="M271" s="152">
        <f t="shared" ca="1" si="83"/>
        <v>457720</v>
      </c>
      <c r="N271" s="152">
        <f t="shared" ca="1" si="83"/>
        <v>403580</v>
      </c>
      <c r="O271" s="151">
        <f t="shared" ref="O271:O273" ca="1" si="84">IF(L271&gt;0,N271*100/L271,0)</f>
        <v>88.171808092283499</v>
      </c>
      <c r="P271" s="151">
        <f t="shared" ref="P271:P273" ca="1" si="85">IF(M271&gt;0,N271*100/M271,0)</f>
        <v>88.171808092283499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457720</v>
      </c>
      <c r="M273" s="157">
        <f t="shared" ca="1" si="87"/>
        <v>457720</v>
      </c>
      <c r="N273" s="157">
        <f t="shared" ca="1" si="87"/>
        <v>403580</v>
      </c>
      <c r="O273" s="156">
        <f t="shared" ca="1" si="84"/>
        <v>88.171808092283499</v>
      </c>
      <c r="P273" s="156">
        <f t="shared" ca="1" si="85"/>
        <v>88.171808092283499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457720</v>
      </c>
      <c r="M275" s="627">
        <f ca="1">IFERROR(__xludf.DUMMYFUNCTION("IMPORTRANGE(""https://docs.google.com/spreadsheets/d/1Yj_ptqi66GCucihVvJfMjLAmec39IyEx_6qawtMGysU/edit?usp=sharing"",""สบก!CK44"")"),457720)</f>
        <v>457720</v>
      </c>
      <c r="N275" s="628">
        <f ca="1">IFERROR(__xludf.DUMMYFUNCTION("IMPORTRANGE(""https://docs.google.com/spreadsheets/d/1Yj_ptqi66GCucihVvJfMjLAmec39IyEx_6qawtMGysU/edit?usp=sharing"",""สบก!CL44"")"),403580)</f>
        <v>403580</v>
      </c>
      <c r="O275" s="169">
        <f ca="1">IF(L275&gt;0,N275*100/L275,0)</f>
        <v>88.171808092283499</v>
      </c>
      <c r="P275" s="169">
        <f ca="1">IF(M275&gt;0,N275*100/M275,0)</f>
        <v>88.171808092283499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IFERROR(__xludf.DUMMYFUNCTION("IMPORTRANGE(""https://docs.google.com/spreadsheets/d/1Yj_ptqi66GCucihVvJfMjLAmec39IyEx_6qawtMGysU/edit?usp=sharing"",""สบก!CH44"")"),193720)</f>
        <v>193720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IFERROR(__xludf.DUMMYFUNCTION("IMPORTRANGE(""https://docs.google.com/spreadsheets/d/1XL5vhW3sbDhbH9Cz0tuDiY8C3ctxq1tqvaCgkFb8cCA/edit?usp=sharing"",""บุรีรัมย์!J228"")"),1024)</f>
        <v>1024</v>
      </c>
      <c r="K328" s="318">
        <f ca="1">IF(I328&gt;0,J328*100/I328,0)</f>
        <v>116.36363636363636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1590600</v>
      </c>
      <c r="M329" s="152">
        <f t="shared" ca="1" si="98"/>
        <v>1590600</v>
      </c>
      <c r="N329" s="152">
        <f t="shared" ca="1" si="98"/>
        <v>1376306.09</v>
      </c>
      <c r="O329" s="151">
        <f t="shared" ref="O329:O331" ca="1" si="99">IF(L329&gt;0,N329*100/L329,0)</f>
        <v>86.527479567458826</v>
      </c>
      <c r="P329" s="151">
        <f t="shared" ref="P329:P331" ca="1" si="100">IF(M329&gt;0,N329*100/M329,0)</f>
        <v>86.527479567458826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1590600</v>
      </c>
      <c r="M331" s="157">
        <f t="shared" ca="1" si="102"/>
        <v>1590600</v>
      </c>
      <c r="N331" s="157">
        <f t="shared" ca="1" si="102"/>
        <v>1376306.09</v>
      </c>
      <c r="O331" s="156">
        <f t="shared" ca="1" si="99"/>
        <v>86.527479567458826</v>
      </c>
      <c r="P331" s="156">
        <f t="shared" ca="1" si="100"/>
        <v>86.527479567458826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1585200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IFERROR(__xludf.DUMMYFUNCTION("IMPORTRANGE(""https://docs.google.com/spreadsheets/d/1Yj_ptqi66GCucihVvJfMjLAmec39IyEx_6qawtMGysU/edit?usp=sharing"",""สบก!DM44"")"),1370906.09)</f>
        <v>1370906.09</v>
      </c>
      <c r="O333" s="169">
        <f ca="1">IF(L333&gt;0,N333*100/L333,0)</f>
        <v>86.481585288922531</v>
      </c>
      <c r="P333" s="169">
        <f ca="1">IF(M333&gt;0,N333*100/M333,0)</f>
        <v>86.481585288922531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IFERROR(__xludf.DUMMYFUNCTION("IMPORTRANGE(""https://docs.google.com/spreadsheets/d/1Yj_ptqi66GCucihVvJfMjLAmec39IyEx_6qawtMGysU/edit?usp=sharing"",""สบก!DI44"")"),1142400)</f>
        <v>1142400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IFERROR(__xludf.DUMMYFUNCTION("IMPORTRANGE(""https://docs.google.com/spreadsheets/d/1XL5vhW3sbDhbH9Cz0tuDiY8C3ctxq1tqvaCgkFb8cCA/edit?usp=sharing"",""บุรีรัมย์!J234"")"),1131)</f>
        <v>1131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IFERROR(__xludf.DUMMYFUNCTION("IMPORTRANGE(""https://docs.google.com/spreadsheets/d/1XL5vhW3sbDhbH9Cz0tuDiY8C3ctxq1tqvaCgkFb8cCA/edit?usp=sharing"",""บุรีรัมย์!J235"")"),6951.15)</f>
        <v>6951.15</v>
      </c>
      <c r="K340" s="343">
        <f t="shared" ca="1" si="103"/>
        <v>91.462500000000006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IFERROR(__xludf.DUMMYFUNCTION("IMPORTRANGE(""https://docs.google.com/spreadsheets/d/1XL5vhW3sbDhbH9Cz0tuDiY8C3ctxq1tqvaCgkFb8cCA/edit?usp=sharing"",""บุรีรัมย์!J236"")"),1053)</f>
        <v>1053</v>
      </c>
      <c r="K341" s="343">
        <f t="shared" ca="1" si="103"/>
        <v>119.65909090909091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IFERROR(__xludf.DUMMYFUNCTION("IMPORTRANGE(""https://docs.google.com/spreadsheets/d/1XL5vhW3sbDhbH9Cz0tuDiY8C3ctxq1tqvaCgkFb8cCA/edit?usp=sharing"",""บุรีรัมย์!J237"")"),7061.58)</f>
        <v>7061.58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IFERROR(__xludf.DUMMYFUNCTION("IMPORTRANGE(""https://docs.google.com/spreadsheets/d/1XL5vhW3sbDhbH9Cz0tuDiY8C3ctxq1tqvaCgkFb8cCA/edit?usp=sharing"",""บุรีรัมย์!J240"")"),1024)</f>
        <v>1024</v>
      </c>
      <c r="K345" s="343">
        <f t="shared" ca="1" si="103"/>
        <v>116.36363636363636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IFERROR(__xludf.DUMMYFUNCTION("IMPORTRANGE(""https://docs.google.com/spreadsheets/d/1XL5vhW3sbDhbH9Cz0tuDiY8C3ctxq1tqvaCgkFb8cCA/edit?usp=sharing"",""บุรีรัมย์!J241"")"),6870.30999999999)</f>
        <v>6870.3099999999904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IFERROR(__xludf.DUMMYFUNCTION("IMPORTRANGE(""https://docs.google.com/spreadsheets/d/1XL5vhW3sbDhbH9Cz0tuDiY8C3ctxq1tqvaCgkFb8cCA/edit?usp=sharing"",""บุรีรัมย์!L242"")"),3926997)</f>
        <v>3926997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IFERROR(__xludf.DUMMYFUNCTION("IMPORTRANGE(""https://docs.google.com/spreadsheets/d/1XL5vhW3sbDhbH9Cz0tuDiY8C3ctxq1tqvaCgkFb8cCA/edit?usp=sharing"",""บุรีรัมย์!M242"")"),1850425.08)</f>
        <v>1850425.08</v>
      </c>
      <c r="O347" s="358">
        <f ca="1">+IF(L347&gt;0,N347*100/L347,0)</f>
        <v>47.120613537519894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IFERROR(__xludf.DUMMYFUNCTION("IMPORTRANGE(""https://docs.google.com/spreadsheets/d/1XL5vhW3sbDhbH9Cz0tuDiY8C3ctxq1tqvaCgkFb8cCA/edit?usp=sharing"",""บุรีรัมย์!M244"")"),201131.99)</f>
        <v>201131.99</v>
      </c>
      <c r="O349" s="373">
        <f ca="1">+IF(L349&gt;0,N349*100/L349,0)</f>
        <v>24.830190239867658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IFERROR(__xludf.DUMMYFUNCTION("IMPORTRANGE(""https://docs.google.com/spreadsheets/d/1XL5vhW3sbDhbH9Cz0tuDiY8C3ctxq1tqvaCgkFb8cCA/edit?usp=sharing"",""บุรีรัมย์!M247"")"),201131.99)</f>
        <v>201131.99</v>
      </c>
      <c r="O352" s="165">
        <f t="shared" ca="1" si="105"/>
        <v>24.830190239867658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IFERROR(__xludf.DUMMYFUNCTION("IMPORTRANGE(""https://docs.google.com/spreadsheets/d/1XL5vhW3sbDhbH9Cz0tuDiY8C3ctxq1tqvaCgkFb8cCA/edit?usp=sharing"",""บุรีรัมย์!M249"")"),201131.99)</f>
        <v>201131.99</v>
      </c>
      <c r="O354" s="169">
        <f t="shared" ca="1" si="105"/>
        <v>24.830190239867658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IFERROR(__xludf.DUMMYFUNCTION("IMPORTRANGE(""https://docs.google.com/spreadsheets/d/1XL5vhW3sbDhbH9Cz0tuDiY8C3ctxq1tqvaCgkFb8cCA/edit?usp=sharing"",""บุรีรัมย์!M252"")"),119899.99)</f>
        <v>119899.99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IFERROR(__xludf.DUMMYFUNCTION("IMPORTRANGE(""https://docs.google.com/spreadsheets/d/1XL5vhW3sbDhbH9Cz0tuDiY8C3ctxq1tqvaCgkFb8cCA/edit?usp=sharing"",""บุรีรัมย์!M253"")"),13732)</f>
        <v>13732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IFERROR(__xludf.DUMMYFUNCTION("IMPORTRANGE(""https://docs.google.com/spreadsheets/d/1XL5vhW3sbDhbH9Cz0tuDiY8C3ctxq1tqvaCgkFb8cCA/edit?usp=sharing"",""บุรีรัมย์!M275"")"),675804.96)</f>
        <v>675804.96</v>
      </c>
      <c r="O380" s="373">
        <f ca="1">+IF(L380&gt;0,N380*100/L380,0)</f>
        <v>65.706545327266369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IFERROR(__xludf.DUMMYFUNCTION("IMPORTRANGE(""https://docs.google.com/spreadsheets/d/1XL5vhW3sbDhbH9Cz0tuDiY8C3ctxq1tqvaCgkFb8cCA/edit?usp=sharing"",""บุรีรัมย์!M278"")"),675804.96)</f>
        <v>675804.96</v>
      </c>
      <c r="O383" s="165">
        <f t="shared" ca="1" si="109"/>
        <v>65.706545327266369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IFERROR(__xludf.DUMMYFUNCTION("IMPORTRANGE(""https://docs.google.com/spreadsheets/d/1XL5vhW3sbDhbH9Cz0tuDiY8C3ctxq1tqvaCgkFb8cCA/edit?usp=sharing"",""บุรีรัมย์!M280"")"),675804.96)</f>
        <v>675804.96</v>
      </c>
      <c r="O385" s="169">
        <f t="shared" ca="1" si="109"/>
        <v>65.706545327266369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IFERROR(__xludf.DUMMYFUNCTION("IMPORTRANGE(""https://docs.google.com/spreadsheets/d/1XL5vhW3sbDhbH9Cz0tuDiY8C3ctxq1tqvaCgkFb8cCA/edit?usp=sharing"",""บุรีรัมย์!M282"")"),319000)</f>
        <v>319000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IFERROR(__xludf.DUMMYFUNCTION("IMPORTRANGE(""https://docs.google.com/spreadsheets/d/1XL5vhW3sbDhbH9Cz0tuDiY8C3ctxq1tqvaCgkFb8cCA/edit?usp=sharing"",""บุรีรัมย์!M283"")"),116599.96)</f>
        <v>116599.96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IFERROR(__xludf.DUMMYFUNCTION("IMPORTRANGE(""https://docs.google.com/spreadsheets/d/1XL5vhW3sbDhbH9Cz0tuDiY8C3ctxq1tqvaCgkFb8cCA/edit?usp=sharing"",""บุรีรัมย์!M284"")"),42205)</f>
        <v>42205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IFERROR(__xludf.DUMMYFUNCTION("IMPORTRANGE(""https://docs.google.com/spreadsheets/d/1XL5vhW3sbDhbH9Cz0tuDiY8C3ctxq1tqvaCgkFb8cCA/edit?usp=sharing"",""บุรีรัมย์!M296"")"),189945)</f>
        <v>189945</v>
      </c>
      <c r="O401" s="373">
        <f ca="1">+IF(L401&gt;0,N401*100/L401,0)</f>
        <v>82.559655756943542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IFERROR(__xludf.DUMMYFUNCTION("IMPORTRANGE(""https://docs.google.com/spreadsheets/d/1XL5vhW3sbDhbH9Cz0tuDiY8C3ctxq1tqvaCgkFb8cCA/edit?usp=sharing"",""บุรีรัมย์!M299"")"),189945)</f>
        <v>189945</v>
      </c>
      <c r="O404" s="169">
        <f t="shared" ca="1" si="112"/>
        <v>82.559655756943542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IFERROR(__xludf.DUMMYFUNCTION("IMPORTRANGE(""https://docs.google.com/spreadsheets/d/1XL5vhW3sbDhbH9Cz0tuDiY8C3ctxq1tqvaCgkFb8cCA/edit?usp=sharing"",""บุรีรัมย์!M301"")"),189945)</f>
        <v>189945</v>
      </c>
      <c r="O406" s="169">
        <f t="shared" ca="1" si="112"/>
        <v>82.559655756943542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IFERROR(__xludf.DUMMYFUNCTION("IMPORTRANGE(""https://docs.google.com/spreadsheets/d/1XL5vhW3sbDhbH9Cz0tuDiY8C3ctxq1tqvaCgkFb8cCA/edit?usp=sharing"",""บุรีรัมย์!M305"")"),19550)</f>
        <v>19550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IFERROR(__xludf.DUMMYFUNCTION("IMPORTRANGE(""https://docs.google.com/spreadsheets/d/1XL5vhW3sbDhbH9Cz0tuDiY8C3ctxq1tqvaCgkFb8cCA/edit?usp=sharing"",""บุรีรัมย์!M330"")"),102375.6)</f>
        <v>102375.6</v>
      </c>
      <c r="O435" s="412">
        <f t="shared" ref="O435:O439" ca="1" si="114">+IF(L435&gt;0,N435*100/L435,0)</f>
        <v>86.758983050847462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IFERROR(__xludf.DUMMYFUNCTION("IMPORTRANGE(""https://docs.google.com/spreadsheets/d/1XL5vhW3sbDhbH9Cz0tuDiY8C3ctxq1tqvaCgkFb8cCA/edit?usp=sharing"",""บุรีรัมย์!M332"")"),102375.6)</f>
        <v>102375.6</v>
      </c>
      <c r="O437" s="169">
        <f t="shared" ca="1" si="114"/>
        <v>86.758983050847462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IFERROR(__xludf.DUMMYFUNCTION("IMPORTRANGE(""https://docs.google.com/spreadsheets/d/1XL5vhW3sbDhbH9Cz0tuDiY8C3ctxq1tqvaCgkFb8cCA/edit?usp=sharing"",""บุรีรัมย์!M334"")"),102375.6)</f>
        <v>102375.6</v>
      </c>
      <c r="O439" s="169">
        <f t="shared" ca="1" si="114"/>
        <v>86.758983050847462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IFERROR(__xludf.DUMMYFUNCTION("IMPORTRANGE(""https://docs.google.com/spreadsheets/d/1XL5vhW3sbDhbH9Cz0tuDiY8C3ctxq1tqvaCgkFb8cCA/edit?usp=sharing"",""บุรีรัมย์!M338"")"),38000)</f>
        <v>38000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IFERROR(__xludf.DUMMYFUNCTION("IMPORTRANGE(""https://docs.google.com/spreadsheets/d/1XL5vhW3sbDhbH9Cz0tuDiY8C3ctxq1tqvaCgkFb8cCA/edit?usp=sharing"",""บุรีรัมย์!L350"")"),1324197)</f>
        <v>1324197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IFERROR(__xludf.DUMMYFUNCTION("IMPORTRANGE(""https://docs.google.com/spreadsheets/d/1XL5vhW3sbDhbH9Cz0tuDiY8C3ctxq1tqvaCgkFb8cCA/edit?usp=sharing"",""บุรีรัมย์!M350"")"),444333.99)</f>
        <v>444333.99</v>
      </c>
      <c r="O455" s="373">
        <f t="shared" ref="O455:O459" ca="1" si="116">+IF(L455&gt;0,N455*100/L455,0)</f>
        <v>33.554976336602486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IFERROR(__xludf.DUMMYFUNCTION("IMPORTRANGE(""https://docs.google.com/spreadsheets/d/1XL5vhW3sbDhbH9Cz0tuDiY8C3ctxq1tqvaCgkFb8cCA/edit?usp=sharing"",""บุรีรัมย์!L352"")"),1324197)</f>
        <v>1324197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IFERROR(__xludf.DUMMYFUNCTION("IMPORTRANGE(""https://docs.google.com/spreadsheets/d/1XL5vhW3sbDhbH9Cz0tuDiY8C3ctxq1tqvaCgkFb8cCA/edit?usp=sharing"",""บุรีรัมย์!M352"")"),444333.99)</f>
        <v>444333.99</v>
      </c>
      <c r="O457" s="169">
        <f t="shared" ca="1" si="116"/>
        <v>33.554976336602486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IFERROR(__xludf.DUMMYFUNCTION("IMPORTRANGE(""https://docs.google.com/spreadsheets/d/1XL5vhW3sbDhbH9Cz0tuDiY8C3ctxq1tqvaCgkFb8cCA/edit?usp=sharing"",""บุรีรัมย์!L354"")"),1324197)</f>
        <v>1324197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IFERROR(__xludf.DUMMYFUNCTION("IMPORTRANGE(""https://docs.google.com/spreadsheets/d/1XL5vhW3sbDhbH9Cz0tuDiY8C3ctxq1tqvaCgkFb8cCA/edit?usp=sharing"",""บุรีรัมย์!M354"")"),444333.99)</f>
        <v>444333.99</v>
      </c>
      <c r="O459" s="169">
        <f t="shared" ca="1" si="116"/>
        <v>33.554976336602486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IFERROR(__xludf.DUMMYFUNCTION("IMPORTRANGE(""https://docs.google.com/spreadsheets/d/1XL5vhW3sbDhbH9Cz0tuDiY8C3ctxq1tqvaCgkFb8cCA/edit?usp=sharing"",""บุรีรัมย์!M357"")"),119166.65)</f>
        <v>119166.65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IFERROR(__xludf.DUMMYFUNCTION("IMPORTRANGE(""https://docs.google.com/spreadsheets/d/1XL5vhW3sbDhbH9Cz0tuDiY8C3ctxq1tqvaCgkFb8cCA/edit?usp=sharing"",""บุรีรัมย์!M358"")"),325167.34)</f>
        <v>325167.34000000003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IFERROR(__xludf.DUMMYFUNCTION("IMPORTRANGE(""https://docs.google.com/spreadsheets/d/1XL5vhW3sbDhbH9Cz0tuDiY8C3ctxq1tqvaCgkFb8cCA/edit?usp=sharing"",""บุรีรัมย์!J420"")"),3.52)</f>
        <v>3.52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IFERROR(__xludf.DUMMYFUNCTION("IMPORTRANGE(""https://docs.google.com/spreadsheets/d/1XL5vhW3sbDhbH9Cz0tuDiY8C3ctxq1tqvaCgkFb8cCA/edit?usp=sharing"",""บุรีรัมย์!J421"")"),5)</f>
        <v>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IFERROR(__xludf.DUMMYFUNCTION("IMPORTRANGE(""https://docs.google.com/spreadsheets/d/1XL5vhW3sbDhbH9Cz0tuDiY8C3ctxq1tqvaCgkFb8cCA/edit?usp=sharing"",""บุรีรัมย์!J422"")"),1.61)</f>
        <v>1.61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IFERROR(__xludf.DUMMYFUNCTION("IMPORTRANGE(""https://docs.google.com/spreadsheets/d/1XL5vhW3sbDhbH9Cz0tuDiY8C3ctxq1tqvaCgkFb8cCA/edit?usp=sharing"",""บุรีรัมย์!J424"")"),1.91)</f>
        <v>1.91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IFERROR(__xludf.DUMMYFUNCTION("IMPORTRANGE(""https://docs.google.com/spreadsheets/d/1XL5vhW3sbDhbH9Cz0tuDiY8C3ctxq1tqvaCgkFb8cCA/edit?usp=sharing"",""บุรีรัมย์!M428"")"),27300)</f>
        <v>27300</v>
      </c>
      <c r="O533" s="412">
        <f t="shared" ref="O533:O537" ca="1" si="118">+IF(L533&gt;0,N533*100/L533,0)</f>
        <v>79.499126383226553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IFERROR(__xludf.DUMMYFUNCTION("IMPORTRANGE(""https://docs.google.com/spreadsheets/d/1XL5vhW3sbDhbH9Cz0tuDiY8C3ctxq1tqvaCgkFb8cCA/edit?usp=sharing"",""บุรีรัมย์!M430"")"),27300)</f>
        <v>27300</v>
      </c>
      <c r="O535" s="169">
        <f t="shared" ca="1" si="118"/>
        <v>79.499126383226553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IFERROR(__xludf.DUMMYFUNCTION("IMPORTRANGE(""https://docs.google.com/spreadsheets/d/1XL5vhW3sbDhbH9Cz0tuDiY8C3ctxq1tqvaCgkFb8cCA/edit?usp=sharing"",""บุรีรัมย์!M432"")"),27300)</f>
        <v>27300</v>
      </c>
      <c r="O537" s="169">
        <f t="shared" ca="1" si="118"/>
        <v>79.499126383226553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IFERROR(__xludf.DUMMYFUNCTION("IMPORTRANGE(""https://docs.google.com/spreadsheets/d/1XL5vhW3sbDhbH9Cz0tuDiY8C3ctxq1tqvaCgkFb8cCA/edit?usp=sharing"",""บุรีรัมย์!M436"")"),9640)</f>
        <v>9640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IFERROR(__xludf.DUMMYFUNCTION("IMPORTRANGE(""https://docs.google.com/spreadsheets/d/1XL5vhW3sbDhbH9Cz0tuDiY8C3ctxq1tqvaCgkFb8cCA/edit?usp=sharing"",""บุรีรัมย์!J459"")"),17368)</f>
        <v>17368</v>
      </c>
      <c r="K564" s="372">
        <f ca="1">IF(I564&gt;0,J564*100/I564,0)</f>
        <v>354.44897959183675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IFERROR(__xludf.DUMMYFUNCTION("IMPORTRANGE(""https://docs.google.com/spreadsheets/d/1XL5vhW3sbDhbH9Cz0tuDiY8C3ctxq1tqvaCgkFb8cCA/edit?usp=sharing"",""บุรีรัมย์!M459"")"),146969.539999999)</f>
        <v>146969.53999999899</v>
      </c>
      <c r="O564" s="373">
        <f t="shared" ref="O564:O568" ca="1" si="122">+IF(L564&gt;0,N564*100/L564,0)</f>
        <v>88.535867469878909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IFERROR(__xludf.DUMMYFUNCTION("IMPORTRANGE(""https://docs.google.com/spreadsheets/d/1XL5vhW3sbDhbH9Cz0tuDiY8C3ctxq1tqvaCgkFb8cCA/edit?usp=sharing"",""บุรีรัมย์!M461"")"),146969.539999999)</f>
        <v>146969.53999999899</v>
      </c>
      <c r="O566" s="169">
        <f t="shared" ca="1" si="122"/>
        <v>88.535867469878909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IFERROR(__xludf.DUMMYFUNCTION("IMPORTRANGE(""https://docs.google.com/spreadsheets/d/1XL5vhW3sbDhbH9Cz0tuDiY8C3ctxq1tqvaCgkFb8cCA/edit?usp=sharing"",""บุรีรัมย์!M463"")"),146969.539999999)</f>
        <v>146969.53999999899</v>
      </c>
      <c r="O568" s="169">
        <f t="shared" ca="1" si="122"/>
        <v>88.535867469878909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IFERROR(__xludf.DUMMYFUNCTION("IMPORTRANGE(""https://docs.google.com/spreadsheets/d/1XL5vhW3sbDhbH9Cz0tuDiY8C3ctxq1tqvaCgkFb8cCA/edit?usp=sharing"",""บุรีรัมย์!M467"")"),50903)</f>
        <v>50903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IFERROR(__xludf.DUMMYFUNCTION("IMPORTRANGE(""https://docs.google.com/spreadsheets/d/1XL5vhW3sbDhbH9Cz0tuDiY8C3ctxq1tqvaCgkFb8cCA/edit?usp=sharing"",""บุรีรัมย์!J468"")"),17368)</f>
        <v>17368</v>
      </c>
      <c r="K573" s="202">
        <f ca="1">IF(I573&gt;0,J573*100/I573,0)</f>
        <v>354.44897959183675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IFERROR(__xludf.DUMMYFUNCTION("IMPORTRANGE(""https://docs.google.com/spreadsheets/d/1XL5vhW3sbDhbH9Cz0tuDiY8C3ctxq1tqvaCgkFb8cCA/edit?usp=sharing"",""บุรีรัมย์!J472"")"),17246)</f>
        <v>17246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IFERROR(__xludf.DUMMYFUNCTION("IMPORTRANGE(""https://docs.google.com/spreadsheets/d/1XL5vhW3sbDhbH9Cz0tuDiY8C3ctxq1tqvaCgkFb8cCA/edit?usp=sharing"",""บุรีรัมย์!J475"")"),40)</f>
        <v>40</v>
      </c>
      <c r="K580" s="372">
        <f ca="1">IF(I580&gt;0,J580*100/I580,0)</f>
        <v>100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IFERROR(__xludf.DUMMYFUNCTION("IMPORTRANGE(""https://docs.google.com/spreadsheets/d/1XL5vhW3sbDhbH9Cz0tuDiY8C3ctxq1tqvaCgkFb8cCA/edit?usp=sharing"",""บุรีรัมย์!M475"")"),60764)</f>
        <v>60764</v>
      </c>
      <c r="O580" s="373">
        <f t="shared" ref="O580:O584" ca="1" si="124">+IF(L580&gt;0,N580*100/L580,0)</f>
        <v>28.389086152121099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IFERROR(__xludf.DUMMYFUNCTION("IMPORTRANGE(""https://docs.google.com/spreadsheets/d/1XL5vhW3sbDhbH9Cz0tuDiY8C3ctxq1tqvaCgkFb8cCA/edit?usp=sharing"",""บุรีรัมย์!M477"")"),60764)</f>
        <v>60764</v>
      </c>
      <c r="O582" s="169">
        <f t="shared" ca="1" si="124"/>
        <v>28.389086152121099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IFERROR(__xludf.DUMMYFUNCTION("IMPORTRANGE(""https://docs.google.com/spreadsheets/d/1XL5vhW3sbDhbH9Cz0tuDiY8C3ctxq1tqvaCgkFb8cCA/edit?usp=sharing"",""บุรีรัมย์!M479"")"),60764)</f>
        <v>60764</v>
      </c>
      <c r="O584" s="169">
        <f t="shared" ca="1" si="124"/>
        <v>28.389086152121099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IFERROR(__xludf.DUMMYFUNCTION("IMPORTRANGE(""https://docs.google.com/spreadsheets/d/1XL5vhW3sbDhbH9Cz0tuDiY8C3ctxq1tqvaCgkFb8cCA/edit?usp=sharing"",""บุรีรัมย์!M483"")"),60764)</f>
        <v>60764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IFERROR(__xludf.DUMMYFUNCTION("IMPORTRANGE(""https://docs.google.com/spreadsheets/d/1XL5vhW3sbDhbH9Cz0tuDiY8C3ctxq1tqvaCgkFb8cCA/edit?usp=sharing"",""บุรีรัมย์!J484"")"),57)</f>
        <v>57</v>
      </c>
      <c r="K589" s="163">
        <f t="shared" ref="K589:K596" ca="1" si="125">IF(I589&gt;0,J589*100/I589,0)</f>
        <v>142.5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IFERROR(__xludf.DUMMYFUNCTION("IMPORTRANGE(""https://docs.google.com/spreadsheets/d/1XL5vhW3sbDhbH9Cz0tuDiY8C3ctxq1tqvaCgkFb8cCA/edit?usp=sharing"",""บุรีรัมย์!J485"")"),25.82)</f>
        <v>25.82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IFERROR(__xludf.DUMMYFUNCTION("IMPORTRANGE(""https://docs.google.com/spreadsheets/d/1XL5vhW3sbDhbH9Cz0tuDiY8C3ctxq1tqvaCgkFb8cCA/edit?usp=sharing"",""บุรีรัมย์!J487"")"),23.94)</f>
        <v>23.94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IFERROR(__xludf.DUMMYFUNCTION("IMPORTRANGE(""https://docs.google.com/spreadsheets/d/1XL5vhW3sbDhbH9Cz0tuDiY8C3ctxq1tqvaCgkFb8cCA/edit?usp=sharing"",""บุรีรัมย์!J488"")"),41)</f>
        <v>41</v>
      </c>
      <c r="K593" s="163">
        <f t="shared" ca="1" si="125"/>
        <v>102.5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IFERROR(__xludf.DUMMYFUNCTION("IMPORTRANGE(""https://docs.google.com/spreadsheets/d/1XL5vhW3sbDhbH9Cz0tuDiY8C3ctxq1tqvaCgkFb8cCA/edit?usp=sharing"",""บุรีรัมย์!J489"")"),23.94)</f>
        <v>23.94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IFERROR(__xludf.DUMMYFUNCTION("IMPORTRANGE(""https://docs.google.com/spreadsheets/d/1XL5vhW3sbDhbH9Cz0tuDiY8C3ctxq1tqvaCgkFb8cCA/edit?usp=sharing"",""บุรีรัมย์!J490"")"),40)</f>
        <v>40</v>
      </c>
      <c r="K595" s="163">
        <f t="shared" ca="1" si="125"/>
        <v>100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IFERROR(__xludf.DUMMYFUNCTION("IMPORTRANGE(""https://docs.google.com/spreadsheets/d/1XL5vhW3sbDhbH9Cz0tuDiY8C3ctxq1tqvaCgkFb8cCA/edit?usp=sharing"",""บุรีรัมย์!J491"")"),23.54)</f>
        <v>23.54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IFERROR(__xludf.DUMMYFUNCTION("IMPORTRANGE(""https://docs.google.com/spreadsheets/d/1XL5vhW3sbDhbH9Cz0tuDiY8C3ctxq1tqvaCgkFb8cCA/edit?usp=sharing"",""บุรีรัมย์!J507"")"),107)</f>
        <v>107</v>
      </c>
      <c r="K612" s="163">
        <f t="shared" ca="1" si="127"/>
        <v>107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IFERROR(__xludf.DUMMYFUNCTION("IMPORTRANGE(""https://docs.google.com/spreadsheets/d/1XL5vhW3sbDhbH9Cz0tuDiY8C3ctxq1tqvaCgkFb8cCA/edit?usp=sharing"",""บุรีรัมย์!J508"")"),107)</f>
        <v>107</v>
      </c>
      <c r="K613" s="163">
        <f t="shared" ca="1" si="127"/>
        <v>107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IFERROR(__xludf.DUMMYFUNCTION("IMPORTRANGE(""https://docs.google.com/spreadsheets/d/1XL5vhW3sbDhbH9Cz0tuDiY8C3ctxq1tqvaCgkFb8cCA/edit?usp=sharing"",""บุรีรัมย์!J509"")"),107)</f>
        <v>107</v>
      </c>
      <c r="K614" s="163">
        <f t="shared" ca="1" si="127"/>
        <v>107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IFERROR(__xludf.DUMMYFUNCTION("IMPORTRANGE(""https://docs.google.com/spreadsheets/d/1XL5vhW3sbDhbH9Cz0tuDiY8C3ctxq1tqvaCgkFb8cCA/edit?usp=sharing"",""บุรีรัมย์!J510"")"),107)</f>
        <v>107</v>
      </c>
      <c r="K615" s="163">
        <f t="shared" ca="1" si="127"/>
        <v>107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IFERROR(__xludf.DUMMYFUNCTION("IMPORTRANGE(""https://docs.google.com/spreadsheets/d/1XL5vhW3sbDhbH9Cz0tuDiY8C3ctxq1tqvaCgkFb8cCA/edit?usp=sharing"",""บุรีรัมย์!J523"")"),1645986.72)</f>
        <v>1645986.72</v>
      </c>
      <c r="K628" s="343">
        <f t="shared" ref="K628:K635" ca="1" si="129">IF(I628&gt;0,J628*100/I628,0)</f>
        <v>57.200106163697562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IFERROR(__xludf.DUMMYFUNCTION("IMPORTRANGE(""https://docs.google.com/spreadsheets/d/1XL5vhW3sbDhbH9Cz0tuDiY8C3ctxq1tqvaCgkFb8cCA/edit?usp=sharing"",""บุรีรัมย์!J524"")"),137)</f>
        <v>137</v>
      </c>
      <c r="K629" s="343">
        <f t="shared" ca="1" si="129"/>
        <v>52.895752895752899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IFERROR(__xludf.DUMMYFUNCTION("IMPORTRANGE(""https://docs.google.com/spreadsheets/d/1XL5vhW3sbDhbH9Cz0tuDiY8C3ctxq1tqvaCgkFb8cCA/edit?usp=sharing"",""บุรีรัมย์!J525"")"),2796813.63)</f>
        <v>2796813.63</v>
      </c>
      <c r="K630" s="343">
        <f t="shared" ca="1" si="129"/>
        <v>51.781678664563977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IFERROR(__xludf.DUMMYFUNCTION("IMPORTRANGE(""https://docs.google.com/spreadsheets/d/1XL5vhW3sbDhbH9Cz0tuDiY8C3ctxq1tqvaCgkFb8cCA/edit?usp=sharing"",""บุรีรัมย์!J526"")"),187)</f>
        <v>187</v>
      </c>
      <c r="K631" s="343">
        <f t="shared" ca="1" si="129"/>
        <v>74.8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IFERROR(__xludf.DUMMYFUNCTION("IMPORTRANGE(""https://docs.google.com/spreadsheets/d/1XL5vhW3sbDhbH9Cz0tuDiY8C3ctxq1tqvaCgkFb8cCA/edit?usp=sharing"",""บุรีรัมย์!J527"")"),1155998.93)</f>
        <v>1155998.93</v>
      </c>
      <c r="K632" s="343">
        <f t="shared" ca="1" si="129"/>
        <v>39.255899724881431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IFERROR(__xludf.DUMMYFUNCTION("IMPORTRANGE(""https://docs.google.com/spreadsheets/d/1XL5vhW3sbDhbH9Cz0tuDiY8C3ctxq1tqvaCgkFb8cCA/edit?usp=sharing"",""บุรีรัมย์!J528"")"),260)</f>
        <v>260</v>
      </c>
      <c r="K633" s="343">
        <f t="shared" ca="1" si="129"/>
        <v>111.58798283261802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IFERROR(__xludf.DUMMYFUNCTION("IMPORTRANGE(""https://docs.google.com/spreadsheets/d/1XL5vhW3sbDhbH9Cz0tuDiY8C3ctxq1tqvaCgkFb8cCA/edit?usp=sharing"",""บุรีรัมย์!J530"")"),105)</f>
        <v>105</v>
      </c>
      <c r="K635" s="487">
        <f t="shared" ca="1" si="129"/>
        <v>123.52941176470588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3" t="s">
        <v>2</v>
      </c>
      <c r="B5" s="663"/>
      <c r="C5" s="663"/>
      <c r="D5" s="663"/>
      <c r="E5" s="663"/>
      <c r="F5" s="663"/>
      <c r="G5" s="664"/>
      <c r="H5" s="682" t="s">
        <v>3</v>
      </c>
      <c r="I5" s="657" t="s">
        <v>4</v>
      </c>
      <c r="J5" s="658"/>
      <c r="K5" s="659"/>
      <c r="L5" s="660" t="s">
        <v>5</v>
      </c>
      <c r="M5" s="659"/>
      <c r="N5" s="661" t="s">
        <v>6</v>
      </c>
      <c r="O5" s="658"/>
      <c r="P5" s="659"/>
    </row>
    <row r="6" spans="1:16" ht="21.75" customHeight="1" x14ac:dyDescent="0.25">
      <c r="A6" s="665"/>
      <c r="B6" s="666"/>
      <c r="C6" s="666"/>
      <c r="D6" s="666"/>
      <c r="E6" s="666"/>
      <c r="F6" s="666"/>
      <c r="G6" s="667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58"/>
      <c r="C7" s="658"/>
      <c r="D7" s="658"/>
      <c r="E7" s="658"/>
      <c r="F7" s="658"/>
      <c r="G7" s="659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69" t="s">
        <v>17</v>
      </c>
      <c r="E8" s="644"/>
      <c r="F8" s="644"/>
      <c r="G8" s="644"/>
      <c r="H8" s="20" t="s">
        <v>12</v>
      </c>
      <c r="I8" s="21"/>
      <c r="J8" s="21"/>
      <c r="K8" s="22"/>
      <c r="L8" s="23">
        <f t="shared" ref="L8:N8" ca="1" si="0">L9+L10</f>
        <v>6061483</v>
      </c>
      <c r="M8" s="23">
        <f t="shared" ca="1" si="0"/>
        <v>3665116</v>
      </c>
      <c r="N8" s="23">
        <f t="shared" ca="1" si="0"/>
        <v>5312698.04</v>
      </c>
      <c r="O8" s="22">
        <f t="shared" ref="O8:O16" ca="1" si="1">IF(L8&gt;0,N8*100/L8,0)</f>
        <v>87.646835601122689</v>
      </c>
      <c r="P8" s="22">
        <f t="shared" ref="P8:P16" ca="1" si="2">IF(M8&gt;0,N8*100/M8,0)</f>
        <v>144.953066696934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6061483</v>
      </c>
      <c r="M10" s="30">
        <f t="shared" ca="1" si="4"/>
        <v>3665116</v>
      </c>
      <c r="N10" s="30">
        <f t="shared" ca="1" si="4"/>
        <v>5312698.04</v>
      </c>
      <c r="O10" s="29">
        <f t="shared" ca="1" si="1"/>
        <v>87.646835601122689</v>
      </c>
      <c r="P10" s="29">
        <f t="shared" ca="1" si="2"/>
        <v>144.953066696934</v>
      </c>
    </row>
    <row r="11" spans="1:16" ht="21.75" customHeight="1" x14ac:dyDescent="0.3">
      <c r="A11" s="31"/>
      <c r="B11" s="32"/>
      <c r="C11" s="33" t="s">
        <v>16</v>
      </c>
      <c r="D11" s="670" t="s">
        <v>20</v>
      </c>
      <c r="E11" s="642"/>
      <c r="F11" s="64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5814083</v>
      </c>
      <c r="M12" s="38">
        <f t="shared" ca="1" si="6"/>
        <v>3417716</v>
      </c>
      <c r="N12" s="38">
        <f t="shared" ca="1" si="6"/>
        <v>5065298.04</v>
      </c>
      <c r="O12" s="38">
        <f t="shared" ca="1" si="1"/>
        <v>87.121185576470097</v>
      </c>
      <c r="P12" s="38">
        <f t="shared" ca="1" si="2"/>
        <v>148.20710790481129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1908197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3905886</v>
      </c>
      <c r="M14" s="38">
        <f t="shared" si="8"/>
        <v>0</v>
      </c>
      <c r="N14" s="38">
        <f t="shared" ca="1" si="8"/>
        <v>1814036.2699999998</v>
      </c>
      <c r="O14" s="38">
        <f t="shared" ca="1" si="1"/>
        <v>46.443656317670296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70" t="s">
        <v>23</v>
      </c>
      <c r="E15" s="64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247400</v>
      </c>
      <c r="M16" s="38">
        <f t="shared" ca="1" si="10"/>
        <v>247400</v>
      </c>
      <c r="N16" s="38">
        <f t="shared" ca="1" si="10"/>
        <v>247400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58"/>
      <c r="C17" s="658"/>
      <c r="D17" s="658"/>
      <c r="E17" s="658"/>
      <c r="F17" s="658"/>
      <c r="G17" s="659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69" t="s">
        <v>17</v>
      </c>
      <c r="E18" s="644"/>
      <c r="F18" s="644"/>
      <c r="G18" s="644"/>
      <c r="H18" s="20" t="s">
        <v>12</v>
      </c>
      <c r="I18" s="21"/>
      <c r="J18" s="21"/>
      <c r="K18" s="22"/>
      <c r="L18" s="23">
        <f t="shared" ref="L18:N18" ca="1" si="11">L19+L20</f>
        <v>3665116</v>
      </c>
      <c r="M18" s="23">
        <f t="shared" ca="1" si="11"/>
        <v>3665116</v>
      </c>
      <c r="N18" s="23">
        <f t="shared" ca="1" si="11"/>
        <v>3498661.77</v>
      </c>
      <c r="O18" s="22">
        <f t="shared" ref="O18:O20" ca="1" si="12">IF(L18&gt;0,N18*100/L18,0)</f>
        <v>95.458418505717148</v>
      </c>
      <c r="P18" s="22">
        <f t="shared" ref="P18:P26" ca="1" si="13">IF(M18&gt;0,N18*100/M18,0)</f>
        <v>95.458418505717148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3665116</v>
      </c>
      <c r="M20" s="30">
        <f t="shared" ca="1" si="15"/>
        <v>3665116</v>
      </c>
      <c r="N20" s="30">
        <f t="shared" ca="1" si="15"/>
        <v>3498661.77</v>
      </c>
      <c r="O20" s="29">
        <f t="shared" ca="1" si="12"/>
        <v>95.458418505717148</v>
      </c>
      <c r="P20" s="29">
        <f t="shared" ca="1" si="13"/>
        <v>95.458418505717148</v>
      </c>
    </row>
    <row r="21" spans="1:16" ht="21.75" customHeight="1" x14ac:dyDescent="0.3">
      <c r="A21" s="31"/>
      <c r="B21" s="32"/>
      <c r="C21" s="33" t="s">
        <v>16</v>
      </c>
      <c r="D21" s="670" t="s">
        <v>20</v>
      </c>
      <c r="E21" s="642"/>
      <c r="F21" s="642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3417716</v>
      </c>
      <c r="M22" s="41">
        <f t="shared" ca="1" si="18"/>
        <v>3417716</v>
      </c>
      <c r="N22" s="38">
        <f t="shared" ca="1" si="18"/>
        <v>3251261.77</v>
      </c>
      <c r="O22" s="38">
        <f t="shared" ca="1" si="17"/>
        <v>95.12966466493998</v>
      </c>
      <c r="P22" s="38">
        <f t="shared" ca="1" si="13"/>
        <v>95.12966466493998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1908197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1509519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70" t="s">
        <v>23</v>
      </c>
      <c r="E25" s="642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247400</v>
      </c>
      <c r="M26" s="49">
        <f t="shared" ca="1" si="22"/>
        <v>247400</v>
      </c>
      <c r="N26" s="49">
        <f t="shared" ca="1" si="22"/>
        <v>247400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58"/>
      <c r="C27" s="658"/>
      <c r="D27" s="658"/>
      <c r="E27" s="658"/>
      <c r="F27" s="658"/>
      <c r="G27" s="659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69" t="s">
        <v>17</v>
      </c>
      <c r="E28" s="644"/>
      <c r="F28" s="644"/>
      <c r="G28" s="644"/>
      <c r="H28" s="20" t="s">
        <v>12</v>
      </c>
      <c r="I28" s="21"/>
      <c r="J28" s="21"/>
      <c r="K28" s="22"/>
      <c r="L28" s="23">
        <f t="shared" ref="L28:N28" ca="1" si="23">L29+L30</f>
        <v>2396367</v>
      </c>
      <c r="M28" s="23">
        <f t="shared" si="23"/>
        <v>0</v>
      </c>
      <c r="N28" s="23">
        <f t="shared" ca="1" si="23"/>
        <v>1814036.2699999998</v>
      </c>
      <c r="O28" s="22">
        <f t="shared" ref="O28:O30" ca="1" si="24">IF(L28&gt;0,N28*100/L28,0)</f>
        <v>75.699434602462802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2396367</v>
      </c>
      <c r="M30" s="30">
        <f t="shared" si="27"/>
        <v>0</v>
      </c>
      <c r="N30" s="30">
        <f t="shared" ca="1" si="27"/>
        <v>1814036.2699999998</v>
      </c>
      <c r="O30" s="29">
        <f t="shared" ca="1" si="24"/>
        <v>75.699434602462802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70" t="s">
        <v>20</v>
      </c>
      <c r="E31" s="642"/>
      <c r="F31" s="642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2396367</v>
      </c>
      <c r="M32" s="38">
        <f t="shared" si="30"/>
        <v>0</v>
      </c>
      <c r="N32" s="38">
        <f t="shared" ca="1" si="30"/>
        <v>1814036.2699999998</v>
      </c>
      <c r="O32" s="38">
        <f t="shared" ca="1" si="29"/>
        <v>75.699434602462802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2396367</v>
      </c>
      <c r="M34" s="38">
        <f t="shared" si="32"/>
        <v>0</v>
      </c>
      <c r="N34" s="38">
        <f t="shared" ca="1" si="32"/>
        <v>1814036.2699999998</v>
      </c>
      <c r="O34" s="38">
        <f t="shared" ca="1" si="29"/>
        <v>75.699434602462802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70" t="s">
        <v>23</v>
      </c>
      <c r="E35" s="642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3665116</v>
      </c>
      <c r="M37" s="54">
        <f t="shared" ca="1" si="33"/>
        <v>3665116</v>
      </c>
      <c r="N37" s="54">
        <f t="shared" ca="1" si="33"/>
        <v>3498661.77</v>
      </c>
      <c r="O37" s="55">
        <f t="shared" ca="1" si="29"/>
        <v>95.458418505717148</v>
      </c>
      <c r="P37" s="55">
        <f t="shared" ca="1" si="25"/>
        <v>95.458418505717148</v>
      </c>
    </row>
    <row r="38" spans="1:16" ht="21.75" customHeight="1" x14ac:dyDescent="0.3">
      <c r="A38" s="685" t="s">
        <v>27</v>
      </c>
      <c r="B38" s="658"/>
      <c r="C38" s="658"/>
      <c r="D38" s="658"/>
      <c r="E38" s="658"/>
      <c r="F38" s="658"/>
      <c r="G38" s="659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6" t="s">
        <v>28</v>
      </c>
      <c r="C39" s="644"/>
      <c r="D39" s="644"/>
      <c r="E39" s="644"/>
      <c r="F39" s="644"/>
      <c r="G39" s="644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73" t="s">
        <v>17</v>
      </c>
      <c r="E41" s="642"/>
      <c r="F41" s="642"/>
      <c r="G41" s="642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646804.27</v>
      </c>
      <c r="O41" s="77">
        <f t="shared" ref="O41:O43" ca="1" si="35">IF(L41&gt;0,N41*100/L41,0)</f>
        <v>95.638661836463115</v>
      </c>
      <c r="P41" s="77">
        <f t="shared" ref="P41:P43" ca="1" si="36">IF(M41&gt;0,N41*100/M41,0)</f>
        <v>95.638661836463115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646804.27</v>
      </c>
      <c r="O43" s="77">
        <f t="shared" ca="1" si="35"/>
        <v>95.638661836463115</v>
      </c>
      <c r="P43" s="77">
        <f t="shared" ca="1" si="36"/>
        <v>95.638661836463115</v>
      </c>
    </row>
    <row r="44" spans="1:16" ht="21.75" customHeight="1" x14ac:dyDescent="0.3">
      <c r="A44" s="79"/>
      <c r="B44" s="80"/>
      <c r="C44" s="81" t="s">
        <v>16</v>
      </c>
      <c r="D44" s="641" t="s">
        <v>20</v>
      </c>
      <c r="E44" s="642"/>
      <c r="F44" s="642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IFERROR(__xludf.DUMMYFUNCTION("IMPORTRANGE(""https://docs.google.com/spreadsheets/d/1Yj_ptqi66GCucihVvJfMjLAmec39IyEx_6qawtMGysU/edit?usp=sharing"",""สบก!R45"")"),646804.27)</f>
        <v>646804.27</v>
      </c>
      <c r="O45" s="624">
        <f ca="1">IF(L45&gt;0,N45*100/L45,0)</f>
        <v>95.638661836463115</v>
      </c>
      <c r="P45" s="624">
        <f ca="1">IF(M45&gt;0,N45*100/M45,0)</f>
        <v>95.638661836463115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1" t="s">
        <v>23</v>
      </c>
      <c r="E48" s="642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4" t="s">
        <v>32</v>
      </c>
      <c r="C52" s="642"/>
      <c r="D52" s="642"/>
      <c r="E52" s="642"/>
      <c r="F52" s="642"/>
      <c r="G52" s="642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5" t="s">
        <v>17</v>
      </c>
      <c r="E53" s="642"/>
      <c r="F53" s="642"/>
      <c r="G53" s="642"/>
      <c r="H53" s="118" t="s">
        <v>12</v>
      </c>
      <c r="I53" s="119"/>
      <c r="J53" s="119"/>
      <c r="K53" s="120"/>
      <c r="L53" s="121">
        <f t="shared" ref="L53:N53" ca="1" si="39">L54+L55</f>
        <v>603097</v>
      </c>
      <c r="M53" s="121">
        <f t="shared" ca="1" si="39"/>
        <v>603097</v>
      </c>
      <c r="N53" s="121">
        <f t="shared" ca="1" si="39"/>
        <v>593097</v>
      </c>
      <c r="O53" s="120">
        <f t="shared" ref="O53:O55" ca="1" si="40">IF(L53&gt;0,N53*100/L53,0)</f>
        <v>98.34189193446494</v>
      </c>
      <c r="P53" s="120">
        <f t="shared" ref="P53:P55" ca="1" si="41">IF(M53&gt;0,N53*100/M53,0)</f>
        <v>98.34189193446494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603097</v>
      </c>
      <c r="M55" s="121">
        <f t="shared" ca="1" si="43"/>
        <v>603097</v>
      </c>
      <c r="N55" s="121">
        <f t="shared" ca="1" si="43"/>
        <v>593097</v>
      </c>
      <c r="O55" s="120">
        <f t="shared" ca="1" si="40"/>
        <v>98.34189193446494</v>
      </c>
      <c r="P55" s="120">
        <f t="shared" ca="1" si="41"/>
        <v>98.34189193446494</v>
      </c>
    </row>
    <row r="56" spans="1:16" ht="21.75" customHeight="1" x14ac:dyDescent="0.3">
      <c r="A56" s="79"/>
      <c r="B56" s="80"/>
      <c r="C56" s="81" t="s">
        <v>16</v>
      </c>
      <c r="D56" s="641" t="s">
        <v>20</v>
      </c>
      <c r="E56" s="642"/>
      <c r="F56" s="642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603097</v>
      </c>
      <c r="M57" s="623">
        <f ca="1">IFERROR(__xludf.DUMMYFUNCTION("IMPORTRANGE(""https://docs.google.com/spreadsheets/d/1Yj_ptqi66GCucihVvJfMjLAmec39IyEx_6qawtMGysU/edit?usp=sharing"",""สบก!Z45"")"),603097)</f>
        <v>603097</v>
      </c>
      <c r="N57" s="623">
        <f ca="1">IFERROR(__xludf.DUMMYFUNCTION("IMPORTRANGE(""https://docs.google.com/spreadsheets/d/1Yj_ptqi66GCucihVvJfMjLAmec39IyEx_6qawtMGysU/edit?usp=sharing"",""สบก!AA45"")"),593097)</f>
        <v>593097</v>
      </c>
      <c r="O57" s="624">
        <f ca="1">IF(L57&gt;0,N57*100/L57,0)</f>
        <v>98.34189193446494</v>
      </c>
      <c r="P57" s="624">
        <f ca="1">IF(M57&gt;0,N57*100/M57,0)</f>
        <v>98.34189193446494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IFERROR(__xludf.DUMMYFUNCTION("IMPORTRANGE(""https://docs.google.com/spreadsheets/d/1Yj_ptqi66GCucihVvJfMjLAmec39IyEx_6qawtMGysU/edit?usp=sharing"",""สบก!V45"")"),603097)</f>
        <v>603097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1" t="s">
        <v>23</v>
      </c>
      <c r="E60" s="642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3" t="s">
        <v>17</v>
      </c>
      <c r="E66" s="644"/>
      <c r="F66" s="644"/>
      <c r="G66" s="644"/>
      <c r="H66" s="149" t="s">
        <v>12</v>
      </c>
      <c r="I66" s="150"/>
      <c r="J66" s="150"/>
      <c r="K66" s="151"/>
      <c r="L66" s="152">
        <f t="shared" ref="L66:N66" ca="1" si="45">L67+L68</f>
        <v>1276700</v>
      </c>
      <c r="M66" s="152">
        <f t="shared" ca="1" si="45"/>
        <v>1276700</v>
      </c>
      <c r="N66" s="152">
        <f t="shared" ca="1" si="45"/>
        <v>1249137.6499999999</v>
      </c>
      <c r="O66" s="151">
        <f t="shared" ref="O66:O68" ca="1" si="46">IF(L66&gt;0,N66*100/L66,0)</f>
        <v>97.841125558079412</v>
      </c>
      <c r="P66" s="151">
        <f t="shared" ref="P66:P68" ca="1" si="47">IF(M66&gt;0,N66*100/M66,0)</f>
        <v>97.841125558079412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1276700</v>
      </c>
      <c r="M68" s="157">
        <f t="shared" ca="1" si="49"/>
        <v>1276700</v>
      </c>
      <c r="N68" s="157">
        <f t="shared" ca="1" si="49"/>
        <v>1249137.6499999999</v>
      </c>
      <c r="O68" s="156">
        <f t="shared" ca="1" si="46"/>
        <v>97.841125558079412</v>
      </c>
      <c r="P68" s="156">
        <f t="shared" ca="1" si="47"/>
        <v>97.841125558079412</v>
      </c>
    </row>
    <row r="69" spans="1:16" ht="21.75" customHeight="1" x14ac:dyDescent="0.3">
      <c r="A69" s="158"/>
      <c r="B69" s="159"/>
      <c r="C69" s="159" t="s">
        <v>16</v>
      </c>
      <c r="D69" s="641" t="s">
        <v>20</v>
      </c>
      <c r="E69" s="642"/>
      <c r="F69" s="642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1121700</v>
      </c>
      <c r="M70" s="627">
        <f ca="1">IFERROR(__xludf.DUMMYFUNCTION("IMPORTRANGE(""https://docs.google.com/spreadsheets/d/1Yj_ptqi66GCucihVvJfMjLAmec39IyEx_6qawtMGysU/edit?usp=sharing"",""สบก!AI45"")"),1121700)</f>
        <v>1121700</v>
      </c>
      <c r="N70" s="628">
        <f ca="1">IFERROR(__xludf.DUMMYFUNCTION("IMPORTRANGE(""https://docs.google.com/spreadsheets/d/1Yj_ptqi66GCucihVvJfMjLAmec39IyEx_6qawtMGysU/edit?usp=sharing"",""สบก!AJ45"")"),1094137.65)</f>
        <v>1094137.6499999999</v>
      </c>
      <c r="O70" s="169">
        <f ca="1">IF(L70&gt;0,N70*100/L70,0)</f>
        <v>97.542805562984739</v>
      </c>
      <c r="P70" s="169">
        <f ca="1">IF(M70&gt;0,N70*100/M70,0)</f>
        <v>97.542805562984739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IFERROR(__xludf.DUMMYFUNCTION("IMPORTRANGE(""https://docs.google.com/spreadsheets/d/1Yj_ptqi66GCucihVvJfMjLAmec39IyEx_6qawtMGysU/edit?usp=sharing"",""สบก!AF45"")"),798900)</f>
        <v>798900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1" t="s">
        <v>23</v>
      </c>
      <c r="E73" s="642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IFERROR(__xludf.DUMMYFUNCTION("IMPORTRANGE(""https://docs.google.com/spreadsheets/d/1Yj_ptqi66GCucihVvJfMjLAmec39IyEx_6qawtMGysU/edit?usp=sharing"",""สบก!AG45"")"),155000)</f>
        <v>155000</v>
      </c>
      <c r="M74" s="626">
        <f ca="1">L74</f>
        <v>155000</v>
      </c>
      <c r="N74" s="623">
        <f ca="1">IFERROR(__xludf.DUMMYFUNCTION("IMPORTRANGE(""https://docs.google.com/spreadsheets/d/1Yj_ptqi66GCucihVvJfMjLAmec39IyEx_6qawtMGysU/edit?usp=sharing"",""สบก!AK45"")"),155000)</f>
        <v>155000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3" t="s">
        <v>17</v>
      </c>
      <c r="E94" s="644"/>
      <c r="F94" s="644"/>
      <c r="G94" s="644"/>
      <c r="H94" s="149" t="s">
        <v>12</v>
      </c>
      <c r="I94" s="162"/>
      <c r="J94" s="162"/>
      <c r="K94" s="163"/>
      <c r="L94" s="152">
        <f t="shared" ref="L94:N94" ca="1" si="52">L95+L96</f>
        <v>189714</v>
      </c>
      <c r="M94" s="152">
        <f t="shared" ca="1" si="52"/>
        <v>189714</v>
      </c>
      <c r="N94" s="152">
        <f t="shared" ca="1" si="52"/>
        <v>189714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189714</v>
      </c>
      <c r="M96" s="157">
        <f t="shared" ca="1" si="56"/>
        <v>189714</v>
      </c>
      <c r="N96" s="157">
        <f t="shared" ca="1" si="56"/>
        <v>189714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8"/>
      <c r="B97" s="159"/>
      <c r="C97" s="159" t="s">
        <v>16</v>
      </c>
      <c r="D97" s="641" t="s">
        <v>20</v>
      </c>
      <c r="E97" s="642"/>
      <c r="F97" s="642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97314</v>
      </c>
      <c r="M98" s="627">
        <f ca="1">IFERROR(__xludf.DUMMYFUNCTION("IMPORTRANGE(""https://docs.google.com/spreadsheets/d/1Yj_ptqi66GCucihVvJfMjLAmec39IyEx_6qawtMGysU/edit?usp=sharing"",""สบก!AR45"")"),97314)</f>
        <v>97314</v>
      </c>
      <c r="N98" s="628">
        <f ca="1">IFERROR(__xludf.DUMMYFUNCTION("IMPORTRANGE(""https://docs.google.com/spreadsheets/d/1Yj_ptqi66GCucihVvJfMjLAmec39IyEx_6qawtMGysU/edit?usp=sharing"",""สบก!AS45"")"),97314)</f>
        <v>97314</v>
      </c>
      <c r="O98" s="169">
        <f ca="1">IF(L98&gt;0,N98*100/L98,0)</f>
        <v>100</v>
      </c>
      <c r="P98" s="169">
        <f ca="1">IF(M98&gt;0,N98*100/M98,0)</f>
        <v>100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IFERROR(__xludf.DUMMYFUNCTION("IMPORTRANGE(""https://docs.google.com/spreadsheets/d/1Yj_ptqi66GCucihVvJfMjLAmec39IyEx_6qawtMGysU/edit?usp=sharing"",""สบก!AO45"")"),97314)</f>
        <v>97314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1" t="s">
        <v>23</v>
      </c>
      <c r="E101" s="642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3" t="s">
        <v>17</v>
      </c>
      <c r="E118" s="644"/>
      <c r="F118" s="644"/>
      <c r="G118" s="644"/>
      <c r="H118" s="149" t="s">
        <v>12</v>
      </c>
      <c r="I118" s="162"/>
      <c r="J118" s="162"/>
      <c r="K118" s="163"/>
      <c r="L118" s="152">
        <f t="shared" ref="L118:N118" ca="1" si="58">L119+L120</f>
        <v>7885</v>
      </c>
      <c r="M118" s="152">
        <f t="shared" ca="1" si="58"/>
        <v>7885</v>
      </c>
      <c r="N118" s="152">
        <f t="shared" ca="1" si="58"/>
        <v>7885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7885</v>
      </c>
      <c r="M120" s="157">
        <f t="shared" ca="1" si="62"/>
        <v>7885</v>
      </c>
      <c r="N120" s="157">
        <f t="shared" ca="1" si="62"/>
        <v>7885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1" t="s">
        <v>20</v>
      </c>
      <c r="E121" s="642"/>
      <c r="F121" s="642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7885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IFERROR(__xludf.DUMMYFUNCTION("IMPORTRANGE(""https://docs.google.com/spreadsheets/d/1Yj_ptqi66GCucihVvJfMjLAmec39IyEx_6qawtMGysU/edit?usp=sharing"",""สบก!BB45"")"),7885)</f>
        <v>7885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IFERROR(__xludf.DUMMYFUNCTION("IMPORTRANGE(""https://docs.google.com/spreadsheets/d/1Yj_ptqi66GCucihVvJfMjLAmec39IyEx_6qawtMGysU/edit?usp=sharing"",""สบก!AX45"")"),7885)</f>
        <v>7885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1" t="s">
        <v>23</v>
      </c>
      <c r="E125" s="642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3" t="s">
        <v>17</v>
      </c>
      <c r="E140" s="644"/>
      <c r="F140" s="644"/>
      <c r="G140" s="644"/>
      <c r="H140" s="149" t="s">
        <v>12</v>
      </c>
      <c r="I140" s="162"/>
      <c r="J140" s="162"/>
      <c r="K140" s="163"/>
      <c r="L140" s="152">
        <f t="shared" ref="L140:N140" ca="1" si="64">L141+L142</f>
        <v>135500</v>
      </c>
      <c r="M140" s="152">
        <f t="shared" ca="1" si="64"/>
        <v>135500</v>
      </c>
      <c r="N140" s="152">
        <f t="shared" ca="1" si="64"/>
        <v>135500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135500</v>
      </c>
      <c r="M142" s="157">
        <f t="shared" ca="1" si="68"/>
        <v>135500</v>
      </c>
      <c r="N142" s="157">
        <f t="shared" ca="1" si="68"/>
        <v>135500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1" t="s">
        <v>20</v>
      </c>
      <c r="E143" s="642"/>
      <c r="F143" s="642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135500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IFERROR(__xludf.DUMMYFUNCTION("IMPORTRANGE(""https://docs.google.com/spreadsheets/d/1Yj_ptqi66GCucihVvJfMjLAmec39IyEx_6qawtMGysU/edit?usp=sharing"",""สบก!BK45"")"),135500)</f>
        <v>135500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IFERROR(__xludf.DUMMYFUNCTION("IMPORTRANGE(""https://docs.google.com/spreadsheets/d/1Yj_ptqi66GCucihVvJfMjLAmec39IyEx_6qawtMGysU/edit?usp=sharing"",""สบก!BG45"")"),135500)</f>
        <v>135500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1" t="s">
        <v>23</v>
      </c>
      <c r="E147" s="642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IFERROR(__xludf.DUMMYFUNCTION("IMPORTRANGE(""https://docs.google.com/spreadsheets/d/1XL5vhW3sbDhbH9Cz0tuDiY8C3ctxq1tqvaCgkFb8cCA/edit?usp=sharing"",""มหาสารคาม!J84"")"),103)</f>
        <v>103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IFERROR(__xludf.DUMMYFUNCTION("IMPORTRANGE(""https://docs.google.com/spreadsheets/d/1XL5vhW3sbDhbH9Cz0tuDiY8C3ctxq1tqvaCgkFb8cCA/edit?usp=sharing"",""มหาสารคาม!J85"")"),103)</f>
        <v>103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3" t="s">
        <v>17</v>
      </c>
      <c r="E220" s="644"/>
      <c r="F220" s="644"/>
      <c r="G220" s="644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1" t="s">
        <v>20</v>
      </c>
      <c r="E223" s="642"/>
      <c r="F223" s="642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1" t="s">
        <v>23</v>
      </c>
      <c r="E227" s="642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3" t="s">
        <v>17</v>
      </c>
      <c r="E250" s="644"/>
      <c r="F250" s="644"/>
      <c r="G250" s="644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1" t="s">
        <v>20</v>
      </c>
      <c r="E253" s="642"/>
      <c r="F253" s="642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1" t="s">
        <v>23</v>
      </c>
      <c r="E257" s="642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3" t="s">
        <v>17</v>
      </c>
      <c r="E271" s="644"/>
      <c r="F271" s="644"/>
      <c r="G271" s="644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1" t="s">
        <v>20</v>
      </c>
      <c r="E274" s="642"/>
      <c r="F274" s="642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1" t="s">
        <v>23</v>
      </c>
      <c r="E278" s="642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3" t="s">
        <v>17</v>
      </c>
      <c r="E290" s="644"/>
      <c r="F290" s="644"/>
      <c r="G290" s="644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1" t="s">
        <v>20</v>
      </c>
      <c r="E293" s="642"/>
      <c r="F293" s="642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1" t="s">
        <v>23</v>
      </c>
      <c r="E297" s="642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3" t="s">
        <v>17</v>
      </c>
      <c r="E310" s="644"/>
      <c r="F310" s="644"/>
      <c r="G310" s="644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1" t="s">
        <v>20</v>
      </c>
      <c r="E313" s="642"/>
      <c r="F313" s="642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1" t="s">
        <v>23</v>
      </c>
      <c r="E317" s="642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IFERROR(__xludf.DUMMYFUNCTION("IMPORTRANGE(""https://docs.google.com/spreadsheets/d/1XL5vhW3sbDhbH9Cz0tuDiY8C3ctxq1tqvaCgkFb8cCA/edit?usp=sharing"",""มหาสารคาม!J228"")"),230)</f>
        <v>230</v>
      </c>
      <c r="K328" s="318">
        <f ca="1">IF(I328&gt;0,J328*100/I328,0)</f>
        <v>117.94871794871794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3" t="s">
        <v>17</v>
      </c>
      <c r="E329" s="644"/>
      <c r="F329" s="644"/>
      <c r="G329" s="644"/>
      <c r="H329" s="149" t="s">
        <v>12</v>
      </c>
      <c r="I329" s="162"/>
      <c r="J329" s="162"/>
      <c r="K329" s="163"/>
      <c r="L329" s="152">
        <f t="shared" ref="L329:N329" ca="1" si="98">L330+L331</f>
        <v>700510</v>
      </c>
      <c r="M329" s="152">
        <f t="shared" ca="1" si="98"/>
        <v>700510</v>
      </c>
      <c r="N329" s="152">
        <f t="shared" ca="1" si="98"/>
        <v>601113.85</v>
      </c>
      <c r="O329" s="151">
        <f t="shared" ref="O329:O331" ca="1" si="99">IF(L329&gt;0,N329*100/L329,0)</f>
        <v>85.810887781759007</v>
      </c>
      <c r="P329" s="151">
        <f t="shared" ref="P329:P331" ca="1" si="100">IF(M329&gt;0,N329*100/M329,0)</f>
        <v>85.810887781759007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700510</v>
      </c>
      <c r="M331" s="157">
        <f t="shared" ca="1" si="102"/>
        <v>700510</v>
      </c>
      <c r="N331" s="157">
        <f t="shared" ca="1" si="102"/>
        <v>601113.85</v>
      </c>
      <c r="O331" s="156">
        <f t="shared" ca="1" si="99"/>
        <v>85.810887781759007</v>
      </c>
      <c r="P331" s="156">
        <f t="shared" ca="1" si="100"/>
        <v>85.810887781759007</v>
      </c>
    </row>
    <row r="332" spans="1:16" ht="21.75" customHeight="1" x14ac:dyDescent="0.3">
      <c r="A332" s="158"/>
      <c r="B332" s="159"/>
      <c r="C332" s="159" t="s">
        <v>16</v>
      </c>
      <c r="D332" s="641" t="s">
        <v>20</v>
      </c>
      <c r="E332" s="642"/>
      <c r="F332" s="642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700510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IFERROR(__xludf.DUMMYFUNCTION("IMPORTRANGE(""https://docs.google.com/spreadsheets/d/1Yj_ptqi66GCucihVvJfMjLAmec39IyEx_6qawtMGysU/edit?usp=sharing"",""สบก!DM45"")"),601113.85)</f>
        <v>601113.85</v>
      </c>
      <c r="O333" s="169">
        <f ca="1">IF(L333&gt;0,N333*100/L333,0)</f>
        <v>85.810887781759007</v>
      </c>
      <c r="P333" s="169">
        <f ca="1">IF(M333&gt;0,N333*100/M333,0)</f>
        <v>85.810887781759007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IFERROR(__xludf.DUMMYFUNCTION("IMPORTRANGE(""https://docs.google.com/spreadsheets/d/1Yj_ptqi66GCucihVvJfMjLAmec39IyEx_6qawtMGysU/edit?usp=sharing"",""สบก!DI45"")"),394510)</f>
        <v>394510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1" t="s">
        <v>23</v>
      </c>
      <c r="E336" s="642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IFERROR(__xludf.DUMMYFUNCTION("IMPORTRANGE(""https://docs.google.com/spreadsheets/d/1XL5vhW3sbDhbH9Cz0tuDiY8C3ctxq1tqvaCgkFb8cCA/edit?usp=sharing"",""มหาสารคาม!J234"")"),223)</f>
        <v>223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IFERROR(__xludf.DUMMYFUNCTION("IMPORTRANGE(""https://docs.google.com/spreadsheets/d/1XL5vhW3sbDhbH9Cz0tuDiY8C3ctxq1tqvaCgkFb8cCA/edit?usp=sharing"",""มหาสารคาม!J235"")"),1486.01)</f>
        <v>1486.01</v>
      </c>
      <c r="K340" s="343">
        <f t="shared" ca="1" si="103"/>
        <v>110.07481481481481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IFERROR(__xludf.DUMMYFUNCTION("IMPORTRANGE(""https://docs.google.com/spreadsheets/d/1XL5vhW3sbDhbH9Cz0tuDiY8C3ctxq1tqvaCgkFb8cCA/edit?usp=sharing"",""มหาสารคาม!J236"")"),239)</f>
        <v>239</v>
      </c>
      <c r="K341" s="343">
        <f t="shared" ca="1" si="103"/>
        <v>122.56410256410257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IFERROR(__xludf.DUMMYFUNCTION("IMPORTRANGE(""https://docs.google.com/spreadsheets/d/1XL5vhW3sbDhbH9Cz0tuDiY8C3ctxq1tqvaCgkFb8cCA/edit?usp=sharing"",""มหาสารคาม!J237"")"),2168.86)</f>
        <v>2168.86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IFERROR(__xludf.DUMMYFUNCTION("IMPORTRANGE(""https://docs.google.com/spreadsheets/d/1XL5vhW3sbDhbH9Cz0tuDiY8C3ctxq1tqvaCgkFb8cCA/edit?usp=sharing"",""มหาสารคาม!J240"")"),230)</f>
        <v>230</v>
      </c>
      <c r="K345" s="343">
        <f t="shared" ca="1" si="103"/>
        <v>117.94871794871794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IFERROR(__xludf.DUMMYFUNCTION("IMPORTRANGE(""https://docs.google.com/spreadsheets/d/1XL5vhW3sbDhbH9Cz0tuDiY8C3ctxq1tqvaCgkFb8cCA/edit?usp=sharing"",""มหาสารคาม!J241"")"),2077.29999999999)</f>
        <v>2077.2999999999902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IFERROR(__xludf.DUMMYFUNCTION("IMPORTRANGE(""https://docs.google.com/spreadsheets/d/1XL5vhW3sbDhbH9Cz0tuDiY8C3ctxq1tqvaCgkFb8cCA/edit?usp=sharing"",""มหาสารคาม!L242"")"),2396367)</f>
        <v>2396367</v>
      </c>
      <c r="M347" s="358"/>
      <c r="N347" s="358">
        <f ca="1">IFERROR(__xludf.DUMMYFUNCTION("IMPORTRANGE(""https://docs.google.com/spreadsheets/d/1XL5vhW3sbDhbH9Cz0tuDiY8C3ctxq1tqvaCgkFb8cCA/edit?usp=sharing"",""มหาสารคาม!M242"")"),1814036.26999999)</f>
        <v>1814036.26999999</v>
      </c>
      <c r="O347" s="358">
        <f ca="1">+IF(L347&gt;0,N347*100/L347,0)</f>
        <v>75.699434602462389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IFERROR(__xludf.DUMMYFUNCTION("IMPORTRANGE(""https://docs.google.com/spreadsheets/d/1XL5vhW3sbDhbH9Cz0tuDiY8C3ctxq1tqvaCgkFb8cCA/edit?usp=sharing"",""มหาสารคาม!L244"")"),631710)</f>
        <v>631710</v>
      </c>
      <c r="M349" s="373"/>
      <c r="N349" s="373">
        <f ca="1">IFERROR(__xludf.DUMMYFUNCTION("IMPORTRANGE(""https://docs.google.com/spreadsheets/d/1XL5vhW3sbDhbH9Cz0tuDiY8C3ctxq1tqvaCgkFb8cCA/edit?usp=sharing"",""มหาสารคาม!M244"")"),557244.48)</f>
        <v>557244.48</v>
      </c>
      <c r="O349" s="373">
        <f ca="1">+IF(L349&gt;0,N349*100/L349,0)</f>
        <v>88.212071995061024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IFERROR(__xludf.DUMMYFUNCTION("IMPORTRANGE(""https://docs.google.com/spreadsheets/d/1XL5vhW3sbDhbH9Cz0tuDiY8C3ctxq1tqvaCgkFb8cCA/edit?usp=sharing"",""มหาสารคาม!L247"")"),631710)</f>
        <v>631710</v>
      </c>
      <c r="M352" s="165"/>
      <c r="N352" s="164">
        <f ca="1">IFERROR(__xludf.DUMMYFUNCTION("IMPORTRANGE(""https://docs.google.com/spreadsheets/d/1XL5vhW3sbDhbH9Cz0tuDiY8C3ctxq1tqvaCgkFb8cCA/edit?usp=sharing"",""มหาสารคาม!M247"")"),557244.48)</f>
        <v>557244.48</v>
      </c>
      <c r="O352" s="165">
        <f t="shared" ca="1" si="105"/>
        <v>88.212071995061024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IFERROR(__xludf.DUMMYFUNCTION("IMPORTRANGE(""https://docs.google.com/spreadsheets/d/1XL5vhW3sbDhbH9Cz0tuDiY8C3ctxq1tqvaCgkFb8cCA/edit?usp=sharing"",""มหาสารคาม!L249"")"),631710)</f>
        <v>631710</v>
      </c>
      <c r="M354" s="169"/>
      <c r="N354" s="168">
        <f ca="1">IFERROR(__xludf.DUMMYFUNCTION("IMPORTRANGE(""https://docs.google.com/spreadsheets/d/1XL5vhW3sbDhbH9Cz0tuDiY8C3ctxq1tqvaCgkFb8cCA/edit?usp=sharing"",""มหาสารคาม!M249"")"),557244.48)</f>
        <v>557244.48</v>
      </c>
      <c r="O354" s="169">
        <f t="shared" ca="1" si="105"/>
        <v>88.212071995061024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IFERROR(__xludf.DUMMYFUNCTION("IMPORTRANGE(""https://docs.google.com/spreadsheets/d/1XL5vhW3sbDhbH9Cz0tuDiY8C3ctxq1tqvaCgkFb8cCA/edit?usp=sharing"",""มหาสารคาม!M250"")"),164400)</f>
        <v>164400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IFERROR(__xludf.DUMMYFUNCTION("IMPORTRANGE(""https://docs.google.com/spreadsheets/d/1XL5vhW3sbDhbH9Cz0tuDiY8C3ctxq1tqvaCgkFb8cCA/edit?usp=sharing"",""มหาสารคาม!M251"")"),213740)</f>
        <v>213740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IFERROR(__xludf.DUMMYFUNCTION("IMPORTRANGE(""https://docs.google.com/spreadsheets/d/1XL5vhW3sbDhbH9Cz0tuDiY8C3ctxq1tqvaCgkFb8cCA/edit?usp=sharing"",""มหาสารคาม!M252"")"),142935.48)</f>
        <v>142935.48000000001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IFERROR(__xludf.DUMMYFUNCTION("IMPORTRANGE(""https://docs.google.com/spreadsheets/d/1XL5vhW3sbDhbH9Cz0tuDiY8C3ctxq1tqvaCgkFb8cCA/edit?usp=sharing"",""มหาสารคาม!M253"")"),36169)</f>
        <v>36169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IFERROR(__xludf.DUMMYFUNCTION("IMPORTRANGE(""https://docs.google.com/spreadsheets/d/1XL5vhW3sbDhbH9Cz0tuDiY8C3ctxq1tqvaCgkFb8cCA/edit?usp=sharing"",""มหาสารคาม!M275"")"),644419.65)</f>
        <v>644419.65</v>
      </c>
      <c r="O380" s="373">
        <f ca="1">+IF(L380&gt;0,N380*100/L380,0)</f>
        <v>62.655043168825109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IFERROR(__xludf.DUMMYFUNCTION("IMPORTRANGE(""https://docs.google.com/spreadsheets/d/1XL5vhW3sbDhbH9Cz0tuDiY8C3ctxq1tqvaCgkFb8cCA/edit?usp=sharing"",""มหาสารคาม!M278"")"),644419.65)</f>
        <v>644419.65</v>
      </c>
      <c r="O383" s="165">
        <f t="shared" ca="1" si="109"/>
        <v>62.655043168825109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IFERROR(__xludf.DUMMYFUNCTION("IMPORTRANGE(""https://docs.google.com/spreadsheets/d/1XL5vhW3sbDhbH9Cz0tuDiY8C3ctxq1tqvaCgkFb8cCA/edit?usp=sharing"",""มหาสารคาม!M280"")"),644419.65)</f>
        <v>644419.65</v>
      </c>
      <c r="O385" s="169">
        <f t="shared" ca="1" si="109"/>
        <v>62.655043168825109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IFERROR(__xludf.DUMMYFUNCTION("IMPORTRANGE(""https://docs.google.com/spreadsheets/d/1XL5vhW3sbDhbH9Cz0tuDiY8C3ctxq1tqvaCgkFb8cCA/edit?usp=sharing"",""มหาสารคาม!M282"")"),279049)</f>
        <v>279049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IFERROR(__xludf.DUMMYFUNCTION("IMPORTRANGE(""https://docs.google.com/spreadsheets/d/1XL5vhW3sbDhbH9Cz0tuDiY8C3ctxq1tqvaCgkFb8cCA/edit?usp=sharing"",""มหาสารคาม!M283"")"),142580.65)</f>
        <v>142580.65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IFERROR(__xludf.DUMMYFUNCTION("IMPORTRANGE(""https://docs.google.com/spreadsheets/d/1XL5vhW3sbDhbH9Cz0tuDiY8C3ctxq1tqvaCgkFb8cCA/edit?usp=sharing"",""มหาสารคาม!M284"")"),24790)</f>
        <v>24790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IFERROR(__xludf.DUMMYFUNCTION("IMPORTRANGE(""https://docs.google.com/spreadsheets/d/1XL5vhW3sbDhbH9Cz0tuDiY8C3ctxq1tqvaCgkFb8cCA/edit?usp=sharing"",""มหาสารคาม!M296"")"),192379)</f>
        <v>192379</v>
      </c>
      <c r="O401" s="373">
        <f ca="1">+IF(L401&gt;0,N401*100/L401,0)</f>
        <v>82.114990609527055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IFERROR(__xludf.DUMMYFUNCTION("IMPORTRANGE(""https://docs.google.com/spreadsheets/d/1XL5vhW3sbDhbH9Cz0tuDiY8C3ctxq1tqvaCgkFb8cCA/edit?usp=sharing"",""มหาสารคาม!M299"")"),192379)</f>
        <v>192379</v>
      </c>
      <c r="O404" s="169">
        <f t="shared" ca="1" si="112"/>
        <v>82.114990609527055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IFERROR(__xludf.DUMMYFUNCTION("IMPORTRANGE(""https://docs.google.com/spreadsheets/d/1XL5vhW3sbDhbH9Cz0tuDiY8C3ctxq1tqvaCgkFb8cCA/edit?usp=sharing"",""มหาสารคาม!M301"")"),192379)</f>
        <v>192379</v>
      </c>
      <c r="O406" s="169">
        <f t="shared" ca="1" si="112"/>
        <v>82.114990609527055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IFERROR(__xludf.DUMMYFUNCTION("IMPORTRANGE(""https://docs.google.com/spreadsheets/d/1XL5vhW3sbDhbH9Cz0tuDiY8C3ctxq1tqvaCgkFb8cCA/edit?usp=sharing"",""มหาสารคาม!M302"")"),123799)</f>
        <v>123799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IFERROR(__xludf.DUMMYFUNCTION("IMPORTRANGE(""https://docs.google.com/spreadsheets/d/1XL5vhW3sbDhbH9Cz0tuDiY8C3ctxq1tqvaCgkFb8cCA/edit?usp=sharing"",""มหาสารคาม!M303"")"),54400)</f>
        <v>54400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IFERROR(__xludf.DUMMYFUNCTION("IMPORTRANGE(""https://docs.google.com/spreadsheets/d/1XL5vhW3sbDhbH9Cz0tuDiY8C3ctxq1tqvaCgkFb8cCA/edit?usp=sharing"",""มหาสารคาม!M305"")"),14180)</f>
        <v>14180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IFERROR(__xludf.DUMMYFUNCTION("IMPORTRANGE(""https://docs.google.com/spreadsheets/d/1XL5vhW3sbDhbH9Cz0tuDiY8C3ctxq1tqvaCgkFb8cCA/edit?usp=sharing"",""มหาสารคาม!L330"")"),121700)</f>
        <v>121700</v>
      </c>
      <c r="M435" s="412"/>
      <c r="N435" s="412">
        <f ca="1">IFERROR(__xludf.DUMMYFUNCTION("IMPORTRANGE(""https://docs.google.com/spreadsheets/d/1XL5vhW3sbDhbH9Cz0tuDiY8C3ctxq1tqvaCgkFb8cCA/edit?usp=sharing"",""มหาสารคาม!M330"")"),121700)</f>
        <v>121700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IFERROR(__xludf.DUMMYFUNCTION("IMPORTRANGE(""https://docs.google.com/spreadsheets/d/1XL5vhW3sbDhbH9Cz0tuDiY8C3ctxq1tqvaCgkFb8cCA/edit?usp=sharing"",""มหาสารคาม!L332"")"),121700)</f>
        <v>121700</v>
      </c>
      <c r="M437" s="165"/>
      <c r="N437" s="169">
        <f ca="1">IFERROR(__xludf.DUMMYFUNCTION("IMPORTRANGE(""https://docs.google.com/spreadsheets/d/1XL5vhW3sbDhbH9Cz0tuDiY8C3ctxq1tqvaCgkFb8cCA/edit?usp=sharing"",""มหาสารคาม!M332"")"),121700)</f>
        <v>121700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IFERROR(__xludf.DUMMYFUNCTION("IMPORTRANGE(""https://docs.google.com/spreadsheets/d/1XL5vhW3sbDhbH9Cz0tuDiY8C3ctxq1tqvaCgkFb8cCA/edit?usp=sharing"",""มหาสารคาม!L334"")"),121700)</f>
        <v>121700</v>
      </c>
      <c r="M439" s="169"/>
      <c r="N439" s="169">
        <f ca="1">IFERROR(__xludf.DUMMYFUNCTION("IMPORTRANGE(""https://docs.google.com/spreadsheets/d/1XL5vhW3sbDhbH9Cz0tuDiY8C3ctxq1tqvaCgkFb8cCA/edit?usp=sharing"",""มหาสารคาม!M334"")"),121700)</f>
        <v>121700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IFERROR(__xludf.DUMMYFUNCTION("IMPORTRANGE(""https://docs.google.com/spreadsheets/d/1XL5vhW3sbDhbH9Cz0tuDiY8C3ctxq1tqvaCgkFb8cCA/edit?usp=sharing"",""มหาสารคาม!M335"")"),70900)</f>
        <v>70900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IFERROR(__xludf.DUMMYFUNCTION("IMPORTRANGE(""https://docs.google.com/spreadsheets/d/1XL5vhW3sbDhbH9Cz0tuDiY8C3ctxq1tqvaCgkFb8cCA/edit?usp=sharing"",""มหาสารคาม!L350"")"),209937)</f>
        <v>209937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IFERROR(__xludf.DUMMYFUNCTION("IMPORTRANGE(""https://docs.google.com/spreadsheets/d/1XL5vhW3sbDhbH9Cz0tuDiY8C3ctxq1tqvaCgkFb8cCA/edit?usp=sharing"",""มหาสารคาม!M350"")"),130838.14)</f>
        <v>130838.14</v>
      </c>
      <c r="O455" s="373">
        <f t="shared" ref="O455:O459" ca="1" si="116">+IF(L455&gt;0,N455*100/L455,0)</f>
        <v>62.322572962364902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IFERROR(__xludf.DUMMYFUNCTION("IMPORTRANGE(""https://docs.google.com/spreadsheets/d/1XL5vhW3sbDhbH9Cz0tuDiY8C3ctxq1tqvaCgkFb8cCA/edit?usp=sharing"",""มหาสารคาม!L352"")"),209937)</f>
        <v>209937</v>
      </c>
      <c r="M457" s="165"/>
      <c r="N457" s="169">
        <f ca="1">IFERROR(__xludf.DUMMYFUNCTION("IMPORTRANGE(""https://docs.google.com/spreadsheets/d/1XL5vhW3sbDhbH9Cz0tuDiY8C3ctxq1tqvaCgkFb8cCA/edit?usp=sharing"",""มหาสารคาม!M352"")"),130838.14)</f>
        <v>130838.14</v>
      </c>
      <c r="O457" s="169">
        <f t="shared" ca="1" si="116"/>
        <v>62.322572962364902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IFERROR(__xludf.DUMMYFUNCTION("IMPORTRANGE(""https://docs.google.com/spreadsheets/d/1XL5vhW3sbDhbH9Cz0tuDiY8C3ctxq1tqvaCgkFb8cCA/edit?usp=sharing"",""มหาสารคาม!L354"")"),209937)</f>
        <v>209937</v>
      </c>
      <c r="M459" s="169"/>
      <c r="N459" s="169">
        <f ca="1">IFERROR(__xludf.DUMMYFUNCTION("IMPORTRANGE(""https://docs.google.com/spreadsheets/d/1XL5vhW3sbDhbH9Cz0tuDiY8C3ctxq1tqvaCgkFb8cCA/edit?usp=sharing"",""มหาสารคาม!M354"")"),130838.14)</f>
        <v>130838.14</v>
      </c>
      <c r="O459" s="169">
        <f t="shared" ca="1" si="116"/>
        <v>62.322572962364902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IFERROR(__xludf.DUMMYFUNCTION("IMPORTRANGE(""https://docs.google.com/spreadsheets/d/1XL5vhW3sbDhbH9Cz0tuDiY8C3ctxq1tqvaCgkFb8cCA/edit?usp=sharing"",""มหาสารคาม!M358"")"),130838.14)</f>
        <v>130838.14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IFERROR(__xludf.DUMMYFUNCTION("IMPORTRANGE(""https://docs.google.com/spreadsheets/d/1XL5vhW3sbDhbH9Cz0tuDiY8C3ctxq1tqvaCgkFb8cCA/edit?usp=sharing"",""มหาสารคาม!J392"")"),409)</f>
        <v>409</v>
      </c>
      <c r="K497" s="444">
        <f t="shared" ca="1" si="117"/>
        <v>100.24509803921569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IFERROR(__xludf.DUMMYFUNCTION("IMPORTRANGE(""https://docs.google.com/spreadsheets/d/1XL5vhW3sbDhbH9Cz0tuDiY8C3ctxq1tqvaCgkFb8cCA/edit?usp=sharing"",""มหาสารคาม!J393"")"),409)</f>
        <v>409</v>
      </c>
      <c r="K498" s="202">
        <f t="shared" ca="1" si="117"/>
        <v>100.24509803921569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IFERROR(__xludf.DUMMYFUNCTION("IMPORTRANGE(""https://docs.google.com/spreadsheets/d/1XL5vhW3sbDhbH9Cz0tuDiY8C3ctxq1tqvaCgkFb8cCA/edit?usp=sharing"",""มหาสารคาม!J394"")"),36)</f>
        <v>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IFERROR(__xludf.DUMMYFUNCTION("IMPORTRANGE(""https://docs.google.com/spreadsheets/d/1XL5vhW3sbDhbH9Cz0tuDiY8C3ctxq1tqvaCgkFb8cCA/edit?usp=sharing"",""มหาสารคาม!J395"")"),343)</f>
        <v>343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IFERROR(__xludf.DUMMYFUNCTION("IMPORTRANGE(""https://docs.google.com/spreadsheets/d/1XL5vhW3sbDhbH9Cz0tuDiY8C3ctxq1tqvaCgkFb8cCA/edit?usp=sharing"",""มหาสารคาม!J396"")"),31)</f>
        <v>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IFERROR(__xludf.DUMMYFUNCTION("IMPORTRANGE(""https://docs.google.com/spreadsheets/d/1XL5vhW3sbDhbH9Cz0tuDiY8C3ctxq1tqvaCgkFb8cCA/edit?usp=sharing"",""มหาสารคาม!J397"")"),336)</f>
        <v>336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IFERROR(__xludf.DUMMYFUNCTION("IMPORTRANGE(""https://docs.google.com/spreadsheets/d/1XL5vhW3sbDhbH9Cz0tuDiY8C3ctxq1tqvaCgkFb8cCA/edit?usp=sharing"",""มหาสารคาม!J398"")"),30)</f>
        <v>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IFERROR(__xludf.DUMMYFUNCTION("IMPORTRANGE(""https://docs.google.com/spreadsheets/d/1XL5vhW3sbDhbH9Cz0tuDiY8C3ctxq1tqvaCgkFb8cCA/edit?usp=sharing"",""มหาสารคาม!J399"")"),7)</f>
        <v>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IFERROR(__xludf.DUMMYFUNCTION("IMPORTRANGE(""https://docs.google.com/spreadsheets/d/1XL5vhW3sbDhbH9Cz0tuDiY8C3ctxq1tqvaCgkFb8cCA/edit?usp=sharing"",""มหาสารคาม!J409"")"),33)</f>
        <v>33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IFERROR(__xludf.DUMMYFUNCTION("IMPORTRANGE(""https://docs.google.com/spreadsheets/d/1XL5vhW3sbDhbH9Cz0tuDiY8C3ctxq1tqvaCgkFb8cCA/edit?usp=sharing"",""มหาสารคาม!M436"")"),15730)</f>
        <v>15730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IFERROR(__xludf.DUMMYFUNCTION("IMPORTRANGE(""https://docs.google.com/spreadsheets/d/1XL5vhW3sbDhbH9Cz0tuDiY8C3ctxq1tqvaCgkFb8cCA/edit?usp=sharing"",""มหาสารคาม!J459"")"),2491)</f>
        <v>2491</v>
      </c>
      <c r="K564" s="372">
        <f ca="1">IF(I564&gt;0,J564*100/I564,0)</f>
        <v>262.21052631578948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IFERROR(__xludf.DUMMYFUNCTION("IMPORTRANGE(""https://docs.google.com/spreadsheets/d/1XL5vhW3sbDhbH9Cz0tuDiY8C3ctxq1tqvaCgkFb8cCA/edit?usp=sharing"",""มหาสารคาม!J468"")"),2491)</f>
        <v>2491</v>
      </c>
      <c r="K573" s="202">
        <f ca="1">IF(I573&gt;0,J573*100/I573,0)</f>
        <v>262.21052631578948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IFERROR(__xludf.DUMMYFUNCTION("IMPORTRANGE(""https://docs.google.com/spreadsheets/d/1XL5vhW3sbDhbH9Cz0tuDiY8C3ctxq1tqvaCgkFb8cCA/edit?usp=sharing"",""มหาสารคาม!J472"")"),2375)</f>
        <v>2375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IFERROR(__xludf.DUMMYFUNCTION("IMPORTRANGE(""https://docs.google.com/spreadsheets/d/1XL5vhW3sbDhbH9Cz0tuDiY8C3ctxq1tqvaCgkFb8cCA/edit?usp=sharing"",""มหาสารคาม!L492"")"),9800)</f>
        <v>9800</v>
      </c>
      <c r="M597" s="412"/>
      <c r="N597" s="412">
        <f ca="1">IFERROR(__xludf.DUMMYFUNCTION("IMPORTRANGE(""https://docs.google.com/spreadsheets/d/1XL5vhW3sbDhbH9Cz0tuDiY8C3ctxq1tqvaCgkFb8cCA/edit?usp=sharing"",""มหาสารคาม!M492"")"),7035)</f>
        <v>7035</v>
      </c>
      <c r="O597" s="412">
        <f t="shared" ref="O597:O601" ca="1" si="126">+IF(L597&gt;0,N597*100/L597,0)</f>
        <v>71.785714285714292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IFERROR(__xludf.DUMMYFUNCTION("IMPORTRANGE(""https://docs.google.com/spreadsheets/d/1XL5vhW3sbDhbH9Cz0tuDiY8C3ctxq1tqvaCgkFb8cCA/edit?usp=sharing"",""มหาสารคาม!L494"")"),9800)</f>
        <v>9800</v>
      </c>
      <c r="M599" s="165"/>
      <c r="N599" s="169">
        <f ca="1">IFERROR(__xludf.DUMMYFUNCTION("IMPORTRANGE(""https://docs.google.com/spreadsheets/d/1XL5vhW3sbDhbH9Cz0tuDiY8C3ctxq1tqvaCgkFb8cCA/edit?usp=sharing"",""มหาสารคาม!M494"")"),7035)</f>
        <v>7035</v>
      </c>
      <c r="O599" s="169">
        <f t="shared" ca="1" si="126"/>
        <v>71.785714285714292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IFERROR(__xludf.DUMMYFUNCTION("IMPORTRANGE(""https://docs.google.com/spreadsheets/d/1XL5vhW3sbDhbH9Cz0tuDiY8C3ctxq1tqvaCgkFb8cCA/edit?usp=sharing"",""มหาสารคาม!L496"")"),9800)</f>
        <v>9800</v>
      </c>
      <c r="M601" s="169"/>
      <c r="N601" s="169">
        <f ca="1">IFERROR(__xludf.DUMMYFUNCTION("IMPORTRANGE(""https://docs.google.com/spreadsheets/d/1XL5vhW3sbDhbH9Cz0tuDiY8C3ctxq1tqvaCgkFb8cCA/edit?usp=sharing"",""มหาสารคาม!M496"")"),7035)</f>
        <v>7035</v>
      </c>
      <c r="O601" s="169">
        <f t="shared" ca="1" si="126"/>
        <v>71.785714285714292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IFERROR(__xludf.DUMMYFUNCTION("IMPORTRANGE(""https://docs.google.com/spreadsheets/d/1XL5vhW3sbDhbH9Cz0tuDiY8C3ctxq1tqvaCgkFb8cCA/edit?usp=sharing"",""มหาสารคาม!M500"")"),7035)</f>
        <v>7035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IFERROR(__xludf.DUMMYFUNCTION("IMPORTRANGE(""https://docs.google.com/spreadsheets/d/1XL5vhW3sbDhbH9Cz0tuDiY8C3ctxq1tqvaCgkFb8cCA/edit?usp=sharing"",""มหาสารคาม!J523"")"),13984554.22)</f>
        <v>13984554.220000001</v>
      </c>
      <c r="K628" s="343">
        <f t="shared" ref="K628:K635" ca="1" si="129">IF(I628&gt;0,J628*100/I628,0)</f>
        <v>93.948853676500448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IFERROR(__xludf.DUMMYFUNCTION("IMPORTRANGE(""https://docs.google.com/spreadsheets/d/1XL5vhW3sbDhbH9Cz0tuDiY8C3ctxq1tqvaCgkFb8cCA/edit?usp=sharing"",""มหาสารคาม!J524"")"),1269)</f>
        <v>1269</v>
      </c>
      <c r="K629" s="343">
        <f t="shared" ca="1" si="129"/>
        <v>85.339609952925358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IFERROR(__xludf.DUMMYFUNCTION("IMPORTRANGE(""https://docs.google.com/spreadsheets/d/1XL5vhW3sbDhbH9Cz0tuDiY8C3ctxq1tqvaCgkFb8cCA/edit?usp=sharing"",""มหาสารคาม!J525"")"),2482778.09)</f>
        <v>2482778.09</v>
      </c>
      <c r="K630" s="343">
        <f t="shared" ca="1" si="129"/>
        <v>37.395646390792585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IFERROR(__xludf.DUMMYFUNCTION("IMPORTRANGE(""https://docs.google.com/spreadsheets/d/1XL5vhW3sbDhbH9Cz0tuDiY8C3ctxq1tqvaCgkFb8cCA/edit?usp=sharing"",""มหาสารคาม!J526"")"),183)</f>
        <v>183</v>
      </c>
      <c r="K631" s="343">
        <f t="shared" ca="1" si="129"/>
        <v>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IFERROR(__xludf.DUMMYFUNCTION("IMPORTRANGE(""https://docs.google.com/spreadsheets/d/1XL5vhW3sbDhbH9Cz0tuDiY8C3ctxq1tqvaCgkFb8cCA/edit?usp=sharing"",""มหาสารคาม!J529"")"),20000000)</f>
        <v>20000000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IFERROR(__xludf.DUMMYFUNCTION("IMPORTRANGE(""https://docs.google.com/spreadsheets/d/1XL5vhW3sbDhbH9Cz0tuDiY8C3ctxq1tqvaCgkFb8cCA/edit?usp=sharing"",""มหาสารคาม!J530"")"),400)</f>
        <v>400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47" t="s">
        <v>237</v>
      </c>
      <c r="C636" s="648"/>
      <c r="D636" s="648"/>
      <c r="E636" s="648"/>
      <c r="F636" s="648"/>
      <c r="G636" s="649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2"/>
      <c r="F637" s="642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2"/>
      <c r="F645" s="642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2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2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2022-09-19T07:54:17Z</dcterms:modified>
</cp:coreProperties>
</file>